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autoCompressPictures="0"/>
  <mc:AlternateContent xmlns:mc="http://schemas.openxmlformats.org/markup-compatibility/2006">
    <mc:Choice Requires="x15">
      <x15ac:absPath xmlns:x15ac="http://schemas.microsoft.com/office/spreadsheetml/2010/11/ac" url="G:\Shared drives\SEC Reporting\SEC Filings\Press Release\FY 2026\Q1 2026\Draft\"/>
    </mc:Choice>
  </mc:AlternateContent>
  <xr:revisionPtr revIDLastSave="0" documentId="8_{3FB0B000-E271-4F55-ABF8-89A6AC4119B8}" xr6:coauthVersionLast="47" xr6:coauthVersionMax="47" xr10:uidLastSave="{00000000-0000-0000-0000-000000000000}"/>
  <bookViews>
    <workbookView xWindow="-28920" yWindow="-15" windowWidth="29040" windowHeight="15720" tabRatio="860" xr2:uid="{00000000-000D-0000-FFFF-FFFF00000000}"/>
  </bookViews>
  <sheets>
    <sheet name="Web Supplement Revenue Info" sheetId="11" r:id="rId1"/>
    <sheet name="Web Supplement GM" sheetId="12" r:id="rId2"/>
    <sheet name="Web GAAP Non-GAAP P&amp;L" sheetId="13" r:id="rId3"/>
    <sheet name="Web Non-GAAP Segment" sheetId="14" r:id="rId4"/>
    <sheet name="Web Metrics" sheetId="15" r:id="rId5"/>
    <sheet name="Web GAAP Non-GAAP P&amp;L Recon" sheetId="16" r:id="rId6"/>
    <sheet name="Web Def Comp &amp; SBC" sheetId="17" r:id="rId7"/>
  </sheets>
  <definedNames>
    <definedName name="_xlnm.Print_Area" localSheetId="2">'Web GAAP Non-GAAP P&amp;L'!$A$1:$AA$62</definedName>
    <definedName name="_xlnm.Print_Area" localSheetId="5">'Web GAAP Non-GAAP P&amp;L Recon'!$A$1:$AK$90</definedName>
    <definedName name="_xlnm.Print_Area" localSheetId="3">'Web Non-GAAP Segment'!$A$1:$AA$50</definedName>
    <definedName name="_xlnm.Print_Area" localSheetId="1">'Web Supplement GM'!$A$1:$AB$36</definedName>
    <definedName name="_xlnm.Print_Area" localSheetId="0">'Web Supplement Revenue Info'!$A$1:$AB$42</definedName>
    <definedName name="_xlnm.Print_Titles" localSheetId="5">'Web GAAP Non-GAAP P&amp;L Recon'!$1:$11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9" i="13" l="1"/>
  <c r="AA12" i="14"/>
  <c r="AA13" i="14"/>
  <c r="AA14" i="14"/>
  <c r="AA17" i="14"/>
  <c r="AA12" i="11"/>
  <c r="AI40" i="16"/>
  <c r="AI34" i="16"/>
  <c r="AJ34" i="16" s="1"/>
  <c r="AA56" i="13" l="1"/>
  <c r="AA57" i="13"/>
  <c r="AJ67" i="16" l="1"/>
  <c r="Y28" i="17"/>
  <c r="AI69" i="16"/>
  <c r="AI31" i="16"/>
  <c r="AI29" i="16"/>
  <c r="Y55" i="13"/>
  <c r="Y58" i="13" s="1"/>
  <c r="Y59" i="13" s="1"/>
  <c r="U55" i="13"/>
  <c r="W40" i="13"/>
  <c r="Y39" i="13"/>
  <c r="U39" i="13"/>
  <c r="Y21" i="13" l="1"/>
  <c r="U21" i="13"/>
  <c r="AA54" i="13"/>
  <c r="AA53" i="13"/>
  <c r="AA52" i="13"/>
  <c r="AA51" i="13"/>
  <c r="AA50" i="13"/>
  <c r="Y17" i="14"/>
  <c r="K9" i="15"/>
  <c r="I9" i="15"/>
  <c r="G9" i="15"/>
  <c r="AA14" i="11" l="1"/>
  <c r="AA13" i="11"/>
  <c r="U9" i="17"/>
  <c r="S9" i="17"/>
  <c r="Q9" i="17"/>
  <c r="K9" i="17"/>
  <c r="I9" i="17"/>
  <c r="G9" i="17"/>
  <c r="K11" i="16"/>
  <c r="H11" i="16"/>
  <c r="Z11" i="16"/>
  <c r="W11" i="16"/>
  <c r="AF87" i="16"/>
  <c r="AC87" i="16"/>
  <c r="Z87" i="16"/>
  <c r="W87" i="16"/>
  <c r="T87" i="16"/>
  <c r="AC78" i="16"/>
  <c r="Z78" i="16"/>
  <c r="W78" i="16"/>
  <c r="T78" i="16"/>
  <c r="AF77" i="16"/>
  <c r="AF76" i="16"/>
  <c r="AF75" i="16"/>
  <c r="AF74" i="16"/>
  <c r="AF73" i="16"/>
  <c r="AF72" i="16"/>
  <c r="AF78" i="16" s="1"/>
  <c r="AC69" i="16"/>
  <c r="Z69" i="16"/>
  <c r="W69" i="16"/>
  <c r="T69" i="16"/>
  <c r="AF68" i="16"/>
  <c r="AF67" i="16"/>
  <c r="AF69" i="16" s="1"/>
  <c r="AD67" i="16"/>
  <c r="AA67" i="16"/>
  <c r="X67" i="16"/>
  <c r="U67" i="16"/>
  <c r="AC61" i="16"/>
  <c r="Z61" i="16"/>
  <c r="W61" i="16"/>
  <c r="T61" i="16"/>
  <c r="AF60" i="16"/>
  <c r="AF59" i="16"/>
  <c r="AF58" i="16"/>
  <c r="AF57" i="16"/>
  <c r="AC54" i="16"/>
  <c r="AD54" i="16" s="1"/>
  <c r="Z54" i="16"/>
  <c r="AA54" i="16" s="1"/>
  <c r="W54" i="16"/>
  <c r="X54" i="16" s="1"/>
  <c r="T54" i="16"/>
  <c r="U54" i="16" s="1"/>
  <c r="AF53" i="16"/>
  <c r="AF52" i="16"/>
  <c r="AF51" i="16"/>
  <c r="AF50" i="16"/>
  <c r="AF49" i="16"/>
  <c r="AD49" i="16"/>
  <c r="AA49" i="16"/>
  <c r="X49" i="16"/>
  <c r="U49" i="16"/>
  <c r="AC29" i="16"/>
  <c r="AD29" i="16" s="1"/>
  <c r="Z29" i="16"/>
  <c r="AA29" i="16" s="1"/>
  <c r="W29" i="16"/>
  <c r="X29" i="16" s="1"/>
  <c r="T29" i="16"/>
  <c r="U29" i="16" s="1"/>
  <c r="AF28" i="16"/>
  <c r="AF27" i="16"/>
  <c r="AF26" i="16"/>
  <c r="AF25" i="16"/>
  <c r="AF24" i="16"/>
  <c r="AD24" i="16"/>
  <c r="AA24" i="16"/>
  <c r="X24" i="16"/>
  <c r="U24" i="16"/>
  <c r="AC21" i="16"/>
  <c r="AD21" i="16" s="1"/>
  <c r="Z21" i="16"/>
  <c r="AA21" i="16" s="1"/>
  <c r="W21" i="16"/>
  <c r="X21" i="16" s="1"/>
  <c r="T21" i="16"/>
  <c r="U21" i="16" s="1"/>
  <c r="AF20" i="16"/>
  <c r="AF19" i="16"/>
  <c r="AF18" i="16"/>
  <c r="AF17" i="16"/>
  <c r="AD17" i="16"/>
  <c r="AA17" i="16"/>
  <c r="X17" i="16"/>
  <c r="U17" i="16"/>
  <c r="AF14" i="16"/>
  <c r="AF11" i="16"/>
  <c r="AC11" i="16"/>
  <c r="Q87" i="16"/>
  <c r="N87" i="16"/>
  <c r="K87" i="16"/>
  <c r="H87" i="16"/>
  <c r="E87" i="16"/>
  <c r="N78" i="16"/>
  <c r="K78" i="16"/>
  <c r="H78" i="16"/>
  <c r="E78" i="16"/>
  <c r="Q77" i="16"/>
  <c r="Q76" i="16"/>
  <c r="Q75" i="16"/>
  <c r="Q74" i="16"/>
  <c r="Q73" i="16"/>
  <c r="Q72" i="16"/>
  <c r="Q78" i="16" s="1"/>
  <c r="N69" i="16"/>
  <c r="K69" i="16"/>
  <c r="H69" i="16"/>
  <c r="E69" i="16"/>
  <c r="Q68" i="16"/>
  <c r="Q67" i="16"/>
  <c r="Q69" i="16" s="1"/>
  <c r="O67" i="16"/>
  <c r="L67" i="16"/>
  <c r="I67" i="16"/>
  <c r="F67" i="16"/>
  <c r="N61" i="16"/>
  <c r="K61" i="16"/>
  <c r="H61" i="16"/>
  <c r="E61" i="16"/>
  <c r="Q60" i="16"/>
  <c r="Q59" i="16"/>
  <c r="Q58" i="16"/>
  <c r="Q57" i="16"/>
  <c r="N54" i="16"/>
  <c r="O54" i="16" s="1"/>
  <c r="K54" i="16"/>
  <c r="L54" i="16" s="1"/>
  <c r="H54" i="16"/>
  <c r="I54" i="16" s="1"/>
  <c r="E54" i="16"/>
  <c r="F54" i="16" s="1"/>
  <c r="Q53" i="16"/>
  <c r="Q52" i="16"/>
  <c r="Q51" i="16"/>
  <c r="Q50" i="16"/>
  <c r="Q49" i="16"/>
  <c r="O49" i="16"/>
  <c r="L49" i="16"/>
  <c r="I49" i="16"/>
  <c r="F49" i="16"/>
  <c r="N29" i="16"/>
  <c r="O29" i="16" s="1"/>
  <c r="K29" i="16"/>
  <c r="L29" i="16" s="1"/>
  <c r="H29" i="16"/>
  <c r="I29" i="16" s="1"/>
  <c r="E29" i="16"/>
  <c r="F29" i="16" s="1"/>
  <c r="Q28" i="16"/>
  <c r="Q27" i="16"/>
  <c r="Q26" i="16"/>
  <c r="Q25" i="16"/>
  <c r="Q24" i="16"/>
  <c r="O24" i="16"/>
  <c r="L24" i="16"/>
  <c r="I24" i="16"/>
  <c r="F24" i="16"/>
  <c r="N21" i="16"/>
  <c r="O21" i="16" s="1"/>
  <c r="K21" i="16"/>
  <c r="L21" i="16" s="1"/>
  <c r="H21" i="16"/>
  <c r="I21" i="16" s="1"/>
  <c r="E21" i="16"/>
  <c r="F21" i="16" s="1"/>
  <c r="Q20" i="16"/>
  <c r="Q19" i="16"/>
  <c r="Q18" i="16"/>
  <c r="Q17" i="16"/>
  <c r="O17" i="16"/>
  <c r="L17" i="16"/>
  <c r="I17" i="16"/>
  <c r="F17" i="16"/>
  <c r="Q14" i="16"/>
  <c r="Q11" i="16"/>
  <c r="N11" i="16"/>
  <c r="U29" i="17"/>
  <c r="S29" i="17"/>
  <c r="Q29" i="17"/>
  <c r="O29" i="17"/>
  <c r="U28" i="17"/>
  <c r="S28" i="17"/>
  <c r="Q28" i="17"/>
  <c r="O28" i="17"/>
  <c r="U27" i="17"/>
  <c r="S27" i="17"/>
  <c r="Q27" i="17"/>
  <c r="O27" i="17"/>
  <c r="W27" i="17" s="1"/>
  <c r="U26" i="17"/>
  <c r="U30" i="17" s="1"/>
  <c r="S26" i="17"/>
  <c r="S30" i="17" s="1"/>
  <c r="Q26" i="17"/>
  <c r="O26" i="17"/>
  <c r="U23" i="17"/>
  <c r="S23" i="17"/>
  <c r="Q23" i="17"/>
  <c r="O23" i="17"/>
  <c r="W22" i="17"/>
  <c r="W21" i="17"/>
  <c r="W20" i="17"/>
  <c r="W19" i="17"/>
  <c r="W23" i="17" s="1"/>
  <c r="U16" i="17"/>
  <c r="S16" i="17"/>
  <c r="Q16" i="17"/>
  <c r="O16" i="17"/>
  <c r="W15" i="17"/>
  <c r="W14" i="17"/>
  <c r="W13" i="17"/>
  <c r="W16" i="17" s="1"/>
  <c r="W12" i="17"/>
  <c r="W9" i="17"/>
  <c r="M9" i="17"/>
  <c r="U21" i="15"/>
  <c r="S21" i="15"/>
  <c r="Q21" i="15"/>
  <c r="O21" i="15"/>
  <c r="W9" i="15"/>
  <c r="U9" i="15"/>
  <c r="S9" i="15"/>
  <c r="Q9" i="15"/>
  <c r="M9" i="15"/>
  <c r="U49" i="14"/>
  <c r="S49" i="14"/>
  <c r="Q49" i="14"/>
  <c r="O49" i="14"/>
  <c r="U33" i="14"/>
  <c r="U34" i="14" s="1"/>
  <c r="S33" i="14"/>
  <c r="S34" i="14" s="1"/>
  <c r="Q33" i="14"/>
  <c r="Q34" i="14" s="1"/>
  <c r="O33" i="14"/>
  <c r="U25" i="14"/>
  <c r="U26" i="14" s="1"/>
  <c r="S25" i="14"/>
  <c r="S26" i="14" s="1"/>
  <c r="Q25" i="14"/>
  <c r="Q26" i="14" s="1"/>
  <c r="O25" i="14"/>
  <c r="O26" i="14" s="1"/>
  <c r="U17" i="14"/>
  <c r="U18" i="14" s="1"/>
  <c r="S17" i="14"/>
  <c r="S18" i="14" s="1"/>
  <c r="Q17" i="14"/>
  <c r="Q18" i="14" s="1"/>
  <c r="O17" i="14"/>
  <c r="O18" i="14" s="1"/>
  <c r="K49" i="14"/>
  <c r="I49" i="14"/>
  <c r="G49" i="14"/>
  <c r="E49" i="14"/>
  <c r="K40" i="14"/>
  <c r="I40" i="14"/>
  <c r="G40" i="14"/>
  <c r="E40" i="14"/>
  <c r="K34" i="14"/>
  <c r="I34" i="14"/>
  <c r="G34" i="14"/>
  <c r="E34" i="14"/>
  <c r="K26" i="14"/>
  <c r="I26" i="14"/>
  <c r="G26" i="14"/>
  <c r="E26" i="14"/>
  <c r="K18" i="14"/>
  <c r="I18" i="14"/>
  <c r="G18" i="14"/>
  <c r="E18" i="14"/>
  <c r="K12" i="14"/>
  <c r="I12" i="14"/>
  <c r="G12" i="14"/>
  <c r="W28" i="17" l="1"/>
  <c r="O30" i="17"/>
  <c r="W29" i="17"/>
  <c r="Q30" i="17"/>
  <c r="Q61" i="16"/>
  <c r="Q21" i="16"/>
  <c r="R21" i="16" s="1"/>
  <c r="Q29" i="16"/>
  <c r="R29" i="16" s="1"/>
  <c r="AF61" i="16"/>
  <c r="AG67" i="16"/>
  <c r="O40" i="14"/>
  <c r="R17" i="16"/>
  <c r="R24" i="16"/>
  <c r="R67" i="16"/>
  <c r="AF21" i="16"/>
  <c r="AG21" i="16" s="1"/>
  <c r="AG24" i="16"/>
  <c r="AF29" i="16"/>
  <c r="AG29" i="16" s="1"/>
  <c r="AG49" i="16"/>
  <c r="AF54" i="16"/>
  <c r="AG54" i="16" s="1"/>
  <c r="AG17" i="16"/>
  <c r="R49" i="16"/>
  <c r="Q54" i="16"/>
  <c r="R54" i="16" s="1"/>
  <c r="W26" i="17"/>
  <c r="U40" i="14"/>
  <c r="O34" i="14"/>
  <c r="Q40" i="14"/>
  <c r="S40" i="14"/>
  <c r="U58" i="13"/>
  <c r="U59" i="13" s="1"/>
  <c r="S58" i="13"/>
  <c r="S59" i="13" s="1"/>
  <c r="S55" i="13"/>
  <c r="Q55" i="13"/>
  <c r="O55" i="13"/>
  <c r="O58" i="13" s="1"/>
  <c r="O59" i="13" s="1"/>
  <c r="Q46" i="13"/>
  <c r="O46" i="13"/>
  <c r="U44" i="13"/>
  <c r="U46" i="13" s="1"/>
  <c r="S44" i="13"/>
  <c r="S46" i="13" s="1"/>
  <c r="Q44" i="13"/>
  <c r="O44" i="13"/>
  <c r="S39" i="13"/>
  <c r="U34" i="13"/>
  <c r="S34" i="13"/>
  <c r="Q34" i="13"/>
  <c r="O34" i="13"/>
  <c r="U28" i="13"/>
  <c r="S28" i="13"/>
  <c r="U26" i="13"/>
  <c r="S26" i="13"/>
  <c r="S21" i="13"/>
  <c r="U14" i="13"/>
  <c r="S14" i="13"/>
  <c r="Q14" i="13"/>
  <c r="Q22" i="13" s="1"/>
  <c r="Q26" i="13" s="1"/>
  <c r="Q28" i="13" s="1"/>
  <c r="O14" i="13"/>
  <c r="O22" i="13" s="1"/>
  <c r="O26" i="13" s="1"/>
  <c r="O28" i="13" s="1"/>
  <c r="U10" i="13"/>
  <c r="S10" i="13"/>
  <c r="Q10" i="13"/>
  <c r="I58" i="13"/>
  <c r="I59" i="13" s="1"/>
  <c r="G58" i="13"/>
  <c r="G59" i="13" s="1"/>
  <c r="E58" i="13"/>
  <c r="E59" i="13" s="1"/>
  <c r="K55" i="13"/>
  <c r="K58" i="13" s="1"/>
  <c r="K59" i="13" s="1"/>
  <c r="I55" i="13"/>
  <c r="G55" i="13"/>
  <c r="E55" i="13"/>
  <c r="K44" i="13"/>
  <c r="K46" i="13" s="1"/>
  <c r="I44" i="13"/>
  <c r="I46" i="13" s="1"/>
  <c r="G44" i="13"/>
  <c r="G46" i="13" s="1"/>
  <c r="E42" i="13"/>
  <c r="E41" i="13"/>
  <c r="K34" i="13"/>
  <c r="I34" i="13"/>
  <c r="G34" i="13"/>
  <c r="E34" i="13"/>
  <c r="E24" i="13"/>
  <c r="K14" i="13"/>
  <c r="K22" i="13" s="1"/>
  <c r="K26" i="13" s="1"/>
  <c r="K28" i="13" s="1"/>
  <c r="I14" i="13"/>
  <c r="I22" i="13" s="1"/>
  <c r="I26" i="13" s="1"/>
  <c r="I28" i="13" s="1"/>
  <c r="G14" i="13"/>
  <c r="G22" i="13" s="1"/>
  <c r="G26" i="13" s="1"/>
  <c r="G28" i="13" s="1"/>
  <c r="E14" i="13"/>
  <c r="E22" i="13" s="1"/>
  <c r="E26" i="13" s="1"/>
  <c r="E28" i="13" s="1"/>
  <c r="K10" i="13"/>
  <c r="I10" i="13"/>
  <c r="G10" i="13"/>
  <c r="Y35" i="12"/>
  <c r="Y34" i="12"/>
  <c r="Y33" i="12"/>
  <c r="U30" i="12"/>
  <c r="S30" i="12"/>
  <c r="Q30" i="12"/>
  <c r="O30" i="12"/>
  <c r="U24" i="12"/>
  <c r="S24" i="12"/>
  <c r="Q24" i="12"/>
  <c r="O24" i="12"/>
  <c r="U17" i="12"/>
  <c r="S17" i="12"/>
  <c r="Q17" i="12"/>
  <c r="O17" i="12"/>
  <c r="U10" i="12"/>
  <c r="S10" i="12"/>
  <c r="Q10" i="12"/>
  <c r="K30" i="12"/>
  <c r="I30" i="12"/>
  <c r="G30" i="12"/>
  <c r="E30" i="12"/>
  <c r="K24" i="12"/>
  <c r="I24" i="12"/>
  <c r="G24" i="12"/>
  <c r="E24" i="12"/>
  <c r="K17" i="12"/>
  <c r="I17" i="12"/>
  <c r="G17" i="12"/>
  <c r="E17" i="12"/>
  <c r="K10" i="12"/>
  <c r="I10" i="12"/>
  <c r="G10" i="12"/>
  <c r="U28" i="11"/>
  <c r="U35" i="11" s="1"/>
  <c r="S28" i="11"/>
  <c r="S31" i="11" s="1"/>
  <c r="Q28" i="11"/>
  <c r="Q32" i="11" s="1"/>
  <c r="O28" i="11"/>
  <c r="O35" i="11" s="1"/>
  <c r="U21" i="11"/>
  <c r="S21" i="11"/>
  <c r="Q21" i="11"/>
  <c r="O21" i="11"/>
  <c r="U15" i="11"/>
  <c r="S15" i="11"/>
  <c r="Q15" i="11"/>
  <c r="O15" i="11"/>
  <c r="U9" i="11"/>
  <c r="Q9" i="11"/>
  <c r="S9" i="11" s="1"/>
  <c r="K35" i="11"/>
  <c r="K32" i="11"/>
  <c r="K28" i="11"/>
  <c r="K34" i="11" s="1"/>
  <c r="I28" i="11"/>
  <c r="I35" i="11" s="1"/>
  <c r="G28" i="11"/>
  <c r="G35" i="11" s="1"/>
  <c r="E28" i="11"/>
  <c r="E32" i="11" s="1"/>
  <c r="K21" i="11"/>
  <c r="I21" i="11"/>
  <c r="G21" i="11"/>
  <c r="E21" i="11"/>
  <c r="K15" i="11"/>
  <c r="I15" i="11"/>
  <c r="G15" i="11"/>
  <c r="E15" i="11"/>
  <c r="K9" i="11"/>
  <c r="G9" i="11"/>
  <c r="I9" i="11" s="1"/>
  <c r="W30" i="17" l="1"/>
  <c r="E44" i="13"/>
  <c r="E46" i="13" s="1"/>
  <c r="Q58" i="13"/>
  <c r="AA55" i="13"/>
  <c r="S33" i="11"/>
  <c r="U33" i="11"/>
  <c r="O34" i="11"/>
  <c r="Q34" i="11"/>
  <c r="S34" i="11"/>
  <c r="G33" i="11"/>
  <c r="I32" i="11"/>
  <c r="O31" i="11"/>
  <c r="Q33" i="11"/>
  <c r="Q31" i="11"/>
  <c r="Q35" i="11"/>
  <c r="S32" i="11"/>
  <c r="S35" i="11"/>
  <c r="O33" i="11"/>
  <c r="U31" i="11"/>
  <c r="U34" i="11"/>
  <c r="O32" i="11"/>
  <c r="U32" i="11"/>
  <c r="E33" i="11"/>
  <c r="E35" i="11"/>
  <c r="I33" i="11"/>
  <c r="K33" i="11"/>
  <c r="E31" i="11"/>
  <c r="E34" i="11"/>
  <c r="G31" i="11"/>
  <c r="G34" i="11"/>
  <c r="I31" i="11"/>
  <c r="I34" i="11"/>
  <c r="K31" i="11"/>
  <c r="G32" i="11"/>
  <c r="Q59" i="13" l="1"/>
  <c r="AA58" i="13"/>
  <c r="W45" i="14" l="1"/>
  <c r="W21" i="13" l="1"/>
  <c r="M21" i="13"/>
  <c r="W39" i="13"/>
  <c r="M39" i="13"/>
  <c r="M45" i="14" l="1"/>
  <c r="AI45" i="16"/>
  <c r="AI46" i="16" l="1"/>
  <c r="AI42" i="16"/>
  <c r="AI36" i="16"/>
  <c r="AJ36" i="16" l="1"/>
  <c r="AJ31" i="16"/>
  <c r="AJ42" i="16"/>
  <c r="AJ40" i="16"/>
  <c r="AJ46" i="16"/>
  <c r="W38" i="13" l="1"/>
  <c r="W37" i="13"/>
  <c r="W36" i="13"/>
  <c r="M38" i="13"/>
  <c r="M37" i="13"/>
  <c r="M36" i="13"/>
  <c r="W20" i="13" l="1"/>
  <c r="W19" i="13"/>
  <c r="W18" i="13"/>
  <c r="W17" i="13"/>
  <c r="W16" i="13"/>
  <c r="M20" i="13"/>
  <c r="M19" i="13"/>
  <c r="M18" i="13"/>
  <c r="M17" i="13"/>
  <c r="M16" i="13"/>
  <c r="Y44" i="13"/>
  <c r="Y33" i="14" l="1"/>
  <c r="Y25" i="14"/>
  <c r="W17" i="14"/>
  <c r="Y15" i="11" l="1"/>
  <c r="AA15" i="11" s="1"/>
  <c r="C82" i="16" l="1"/>
  <c r="C73" i="16"/>
  <c r="C25" i="16"/>
  <c r="C50" i="16"/>
  <c r="Y18" i="14"/>
  <c r="S12" i="14" l="1"/>
  <c r="Q12" i="14"/>
  <c r="W40" i="14" l="1"/>
  <c r="Y34" i="13"/>
  <c r="W41" i="13"/>
  <c r="W24" i="13"/>
  <c r="M28" i="12"/>
  <c r="Y21" i="11"/>
  <c r="C57" i="13"/>
  <c r="M32" i="14"/>
  <c r="M31" i="14"/>
  <c r="W32" i="14"/>
  <c r="W31" i="14"/>
  <c r="W24" i="14"/>
  <c r="W23" i="14"/>
  <c r="M24" i="14"/>
  <c r="M23" i="14"/>
  <c r="W16" i="14"/>
  <c r="W15" i="14"/>
  <c r="M16" i="14"/>
  <c r="M15" i="14"/>
  <c r="M17" i="14"/>
  <c r="Y29" i="17"/>
  <c r="AI44" i="16" s="1"/>
  <c r="AI43" i="16" s="1"/>
  <c r="AI38" i="16"/>
  <c r="AI37" i="16" s="1"/>
  <c r="Y27" i="17"/>
  <c r="Y26" i="17"/>
  <c r="Y23" i="17"/>
  <c r="Y16" i="17"/>
  <c r="AI87" i="16"/>
  <c r="AI78" i="16"/>
  <c r="AI61" i="16"/>
  <c r="AI54" i="16"/>
  <c r="AJ54" i="16" s="1"/>
  <c r="AJ49" i="16"/>
  <c r="AJ29" i="16"/>
  <c r="AJ24" i="16"/>
  <c r="AI21" i="16"/>
  <c r="AJ21" i="16" s="1"/>
  <c r="AJ17" i="16"/>
  <c r="Y21" i="15"/>
  <c r="Y49" i="14"/>
  <c r="Y34" i="14"/>
  <c r="Y26" i="14"/>
  <c r="Y17" i="12"/>
  <c r="Y28" i="11"/>
  <c r="B41" i="14"/>
  <c r="C51" i="13"/>
  <c r="W47" i="14"/>
  <c r="W44" i="14"/>
  <c r="W42" i="14"/>
  <c r="W41" i="14"/>
  <c r="W33" i="14"/>
  <c r="W30" i="14"/>
  <c r="W25" i="14"/>
  <c r="W22" i="14"/>
  <c r="W14" i="14"/>
  <c r="W43" i="14"/>
  <c r="W12" i="14"/>
  <c r="Y46" i="13"/>
  <c r="Y14" i="13"/>
  <c r="Y22" i="13" s="1"/>
  <c r="Y26" i="13" s="1"/>
  <c r="Y30" i="12"/>
  <c r="Y36" i="12" s="1"/>
  <c r="Y24" i="12"/>
  <c r="W12" i="11"/>
  <c r="W13" i="11"/>
  <c r="W14" i="11"/>
  <c r="V17" i="14"/>
  <c r="W26" i="11"/>
  <c r="W24" i="11"/>
  <c r="W25" i="11"/>
  <c r="W27" i="11"/>
  <c r="B15" i="12"/>
  <c r="B35" i="12" s="1"/>
  <c r="B14" i="12"/>
  <c r="B28" i="12" s="1"/>
  <c r="B13" i="12"/>
  <c r="B27" i="12" s="1"/>
  <c r="U12" i="14"/>
  <c r="W33" i="13"/>
  <c r="W57" i="13"/>
  <c r="W56" i="13"/>
  <c r="W53" i="13"/>
  <c r="W52" i="13"/>
  <c r="W45" i="13"/>
  <c r="W43" i="13"/>
  <c r="W32" i="13"/>
  <c r="W27" i="13"/>
  <c r="W25" i="13"/>
  <c r="W23" i="13"/>
  <c r="W13" i="13"/>
  <c r="W12" i="13"/>
  <c r="W10" i="13"/>
  <c r="W50" i="13"/>
  <c r="W54" i="13"/>
  <c r="W51" i="13"/>
  <c r="W29" i="12"/>
  <c r="W27" i="12"/>
  <c r="W23" i="12"/>
  <c r="W22" i="12"/>
  <c r="W21" i="12"/>
  <c r="W20" i="12"/>
  <c r="W16" i="12"/>
  <c r="W15" i="12"/>
  <c r="W14" i="12"/>
  <c r="W13" i="12"/>
  <c r="W10" i="12"/>
  <c r="W20" i="11"/>
  <c r="W19" i="11"/>
  <c r="W18" i="11"/>
  <c r="W9" i="11"/>
  <c r="W28" i="12"/>
  <c r="M41" i="13"/>
  <c r="M43" i="13"/>
  <c r="M25" i="13"/>
  <c r="M23" i="13"/>
  <c r="M47" i="14"/>
  <c r="M44" i="14"/>
  <c r="M43" i="14"/>
  <c r="M42" i="14"/>
  <c r="M41" i="14"/>
  <c r="M33" i="14"/>
  <c r="M30" i="14"/>
  <c r="M25" i="14"/>
  <c r="M22" i="14"/>
  <c r="M14" i="14"/>
  <c r="M12" i="14"/>
  <c r="M57" i="13"/>
  <c r="M56" i="13"/>
  <c r="M54" i="13"/>
  <c r="M53" i="13"/>
  <c r="M52" i="13"/>
  <c r="M51" i="13"/>
  <c r="M45" i="13"/>
  <c r="M40" i="13"/>
  <c r="M32" i="13"/>
  <c r="M27" i="13"/>
  <c r="M13" i="13"/>
  <c r="M12" i="13"/>
  <c r="M10" i="13"/>
  <c r="M27" i="11"/>
  <c r="M26" i="11"/>
  <c r="M25" i="11"/>
  <c r="M24" i="11"/>
  <c r="M20" i="11"/>
  <c r="M19" i="11"/>
  <c r="M18" i="11"/>
  <c r="M14" i="11"/>
  <c r="M13" i="11"/>
  <c r="M12" i="11"/>
  <c r="M9" i="11"/>
  <c r="M29" i="12"/>
  <c r="M27" i="12"/>
  <c r="M23" i="12"/>
  <c r="M22" i="12"/>
  <c r="M21" i="12"/>
  <c r="M20" i="12"/>
  <c r="M16" i="12"/>
  <c r="M15" i="12"/>
  <c r="M14" i="12"/>
  <c r="M10" i="12"/>
  <c r="M13" i="12"/>
  <c r="AI33" i="16" l="1"/>
  <c r="AI32" i="16" s="1"/>
  <c r="M14" i="13"/>
  <c r="M22" i="13" s="1"/>
  <c r="Y34" i="11"/>
  <c r="Y32" i="11"/>
  <c r="Y28" i="13"/>
  <c r="W14" i="13"/>
  <c r="W30" i="12"/>
  <c r="M28" i="11"/>
  <c r="M32" i="11" s="1"/>
  <c r="W15" i="11"/>
  <c r="Y31" i="11"/>
  <c r="Y35" i="11"/>
  <c r="B34" i="12"/>
  <c r="W24" i="12"/>
  <c r="W18" i="14"/>
  <c r="W26" i="14"/>
  <c r="W49" i="14"/>
  <c r="M34" i="14"/>
  <c r="M40" i="14"/>
  <c r="M26" i="14"/>
  <c r="M18" i="14"/>
  <c r="M34" i="11"/>
  <c r="M21" i="11"/>
  <c r="M33" i="13"/>
  <c r="M34" i="13" s="1"/>
  <c r="W42" i="13"/>
  <c r="W44" i="13" s="1"/>
  <c r="W46" i="13" s="1"/>
  <c r="W55" i="13"/>
  <c r="B33" i="12"/>
  <c r="B29" i="12"/>
  <c r="M24" i="12"/>
  <c r="W17" i="12"/>
  <c r="M17" i="12"/>
  <c r="M30" i="12"/>
  <c r="W28" i="11"/>
  <c r="W34" i="11" s="1"/>
  <c r="W21" i="11"/>
  <c r="M15" i="11"/>
  <c r="Y33" i="11"/>
  <c r="W34" i="13"/>
  <c r="M24" i="13"/>
  <c r="M26" i="13" s="1"/>
  <c r="M28" i="13" s="1"/>
  <c r="W58" i="13"/>
  <c r="M42" i="13"/>
  <c r="M44" i="13" s="1"/>
  <c r="M46" i="13" s="1"/>
  <c r="Y30" i="17"/>
  <c r="W34" i="14"/>
  <c r="M31" i="11" l="1"/>
  <c r="M35" i="11" s="1"/>
  <c r="M33" i="11"/>
  <c r="W22" i="13"/>
  <c r="W26" i="13" s="1"/>
  <c r="W28" i="13" s="1"/>
  <c r="M49" i="14"/>
  <c r="W33" i="11"/>
  <c r="W31" i="11"/>
  <c r="W32" i="11"/>
  <c r="M50" i="13"/>
  <c r="W59" i="13"/>
  <c r="W35" i="11" l="1"/>
  <c r="M55" i="13"/>
  <c r="M58" i="13" l="1"/>
  <c r="M59" i="1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<sst xmlns="http://schemas.openxmlformats.org/spreadsheetml/2006/main" count="409" uniqueCount="163">
  <si>
    <t>Accounts receivable, net</t>
  </si>
  <si>
    <t>Inventories</t>
  </si>
  <si>
    <t>Short-term debt</t>
  </si>
  <si>
    <t>Long-term debt</t>
  </si>
  <si>
    <t>Revenue</t>
  </si>
  <si>
    <t>Cost of sales</t>
  </si>
  <si>
    <t>Gross margin</t>
  </si>
  <si>
    <t>Operating income</t>
  </si>
  <si>
    <t>Amortization of purchased intangible assets</t>
  </si>
  <si>
    <t>CONDENSED CONSOLIDATED STATEMENTS OF INCOME</t>
  </si>
  <si>
    <t>(In millions, except per share data)</t>
  </si>
  <si>
    <t>(Unaudited)</t>
  </si>
  <si>
    <t>Research and development</t>
  </si>
  <si>
    <t>Sales and marketing</t>
  </si>
  <si>
    <t>General and administrative</t>
  </si>
  <si>
    <t>Income from equity method investments, net</t>
  </si>
  <si>
    <t>Income before taxes</t>
  </si>
  <si>
    <t>Income tax provision</t>
  </si>
  <si>
    <t>Net income</t>
  </si>
  <si>
    <t>Stock-based compensation</t>
  </si>
  <si>
    <t>Q1</t>
  </si>
  <si>
    <t>Q2</t>
  </si>
  <si>
    <t>Q3</t>
  </si>
  <si>
    <t>Q4</t>
  </si>
  <si>
    <t>REPORTING SEGMENTS</t>
  </si>
  <si>
    <t>GAAP TO NON-GAAP RECONCILIATION</t>
  </si>
  <si>
    <t>(Dollars in millions)</t>
  </si>
  <si>
    <t>Dollar</t>
  </si>
  <si>
    <t>% of</t>
  </si>
  <si>
    <t xml:space="preserve"> Dollar</t>
  </si>
  <si>
    <t>Amount</t>
  </si>
  <si>
    <t xml:space="preserve"> Amount</t>
  </si>
  <si>
    <t>REVENUE:</t>
  </si>
  <si>
    <t>GROSS MARGIN:</t>
  </si>
  <si>
    <t>GAAP gross margin:</t>
  </si>
  <si>
    <t>Acquisition / divestiture items</t>
  </si>
  <si>
    <t>Stock-based compensation / deferred compensation</t>
  </si>
  <si>
    <t>Non-GAAP gross margin:</t>
  </si>
  <si>
    <t>OPERATING EXPENSES:</t>
  </si>
  <si>
    <t>GAAP operating expenses:</t>
  </si>
  <si>
    <t>Non-GAAP operating expenses:</t>
  </si>
  <si>
    <t>OPERATING INCOME:</t>
  </si>
  <si>
    <t>GAAP operating income:</t>
  </si>
  <si>
    <t>Non-GAAP operating income:</t>
  </si>
  <si>
    <t>Deferred compensation</t>
  </si>
  <si>
    <t>Non-GAAP non-operating expense, net:</t>
  </si>
  <si>
    <t>Non-GAAP items tax effected</t>
  </si>
  <si>
    <t>Non-GAAP income tax provision:</t>
  </si>
  <si>
    <t>NET INCOME:</t>
  </si>
  <si>
    <t>Non-GAAP tax adjustments</t>
  </si>
  <si>
    <t>DILUTED NET INCOME PER SHARE:</t>
  </si>
  <si>
    <t>Non-GAAP operating income</t>
  </si>
  <si>
    <t>REVENUE SUPPLEMENTAL INFORMATION</t>
  </si>
  <si>
    <t>Keep for next Q</t>
  </si>
  <si>
    <t>Three Months Ended</t>
  </si>
  <si>
    <t>Year</t>
  </si>
  <si>
    <t xml:space="preserve">   Total Company</t>
  </si>
  <si>
    <t>Adjustments to reconcile to Non-GAAP</t>
  </si>
  <si>
    <t xml:space="preserve">  Total Company</t>
  </si>
  <si>
    <t>Total Company</t>
  </si>
  <si>
    <t>North America</t>
  </si>
  <si>
    <t>Europe</t>
  </si>
  <si>
    <t>Asia Pacific</t>
  </si>
  <si>
    <t>Rest of World</t>
  </si>
  <si>
    <t>ARR</t>
  </si>
  <si>
    <t>*</t>
  </si>
  <si>
    <t>**</t>
  </si>
  <si>
    <t>Represents reportable operating segments under its management reporting system.</t>
  </si>
  <si>
    <t>***</t>
  </si>
  <si>
    <t>GROSS MARGIN SUPPLEMENTAL INFORMATION</t>
  </si>
  <si>
    <t>Gross Margin by Type (GAAP)</t>
  </si>
  <si>
    <t xml:space="preserve">   Total Adjustments</t>
  </si>
  <si>
    <t>Gross Margin by Type (Non-GAAP)</t>
  </si>
  <si>
    <t>Gross Margin % by Type (Non-GAAP)</t>
  </si>
  <si>
    <t>GAAP Income Statement</t>
  </si>
  <si>
    <t>Operating expense</t>
  </si>
  <si>
    <t>Non-GAAP Income Statement *</t>
  </si>
  <si>
    <t>Adjusted EBITDA **</t>
  </si>
  <si>
    <t>GAAP operating income</t>
  </si>
  <si>
    <t>Adjusted EBITDA</t>
  </si>
  <si>
    <t>See GAAP to non-GAAP reconciliation of measures on page 6.</t>
  </si>
  <si>
    <t>CORPORATE SUMMARY</t>
  </si>
  <si>
    <t>CORPORATE AND OTHER CHARGES:</t>
  </si>
  <si>
    <t>Unallocated Corporate Expense</t>
  </si>
  <si>
    <t>CONSOLIDATED OPERATING INCOME</t>
  </si>
  <si>
    <t>FINANCIAL METRICS</t>
  </si>
  <si>
    <t>BALANCE SHEET METRICS:</t>
  </si>
  <si>
    <t>Total debt</t>
  </si>
  <si>
    <t>Equity</t>
  </si>
  <si>
    <t>CASHFLOW METRICS:</t>
  </si>
  <si>
    <t>Working capital</t>
  </si>
  <si>
    <t>Capital expenditures</t>
  </si>
  <si>
    <t>Free cash flow</t>
  </si>
  <si>
    <t>FINANCIAL RATIOS:</t>
  </si>
  <si>
    <t>Days sales outstanding (a)</t>
  </si>
  <si>
    <t>Current ratio</t>
  </si>
  <si>
    <t>Debt to equity ratio</t>
  </si>
  <si>
    <t>Leverage ratio (b)</t>
  </si>
  <si>
    <t>OTHER:</t>
  </si>
  <si>
    <t>Headcount</t>
  </si>
  <si>
    <t>(a)</t>
  </si>
  <si>
    <t>Days sales outstanding is calculated based on ending accounts receivable, net, divided by revenue, times the number of days in the quarter.</t>
  </si>
  <si>
    <t>(b)</t>
  </si>
  <si>
    <t>Total stock-based compensation</t>
  </si>
  <si>
    <t>Total deferred compensation</t>
  </si>
  <si>
    <t>Total Stock-based compensation and Deferred compensation</t>
  </si>
  <si>
    <t>Total stock-based compensation and deferred compensation</t>
  </si>
  <si>
    <t>Cash and cash equivalents</t>
  </si>
  <si>
    <t>Restructuring and other costs</t>
  </si>
  <si>
    <t>Adjusted EBITDA Margin</t>
  </si>
  <si>
    <t>Depreciation expense and cloud computing amortization</t>
  </si>
  <si>
    <t>Interest expense, net</t>
  </si>
  <si>
    <t>Other non-operating income (expense), net</t>
  </si>
  <si>
    <t>Hardware and perpetual software</t>
  </si>
  <si>
    <t>Subscription and recurring services</t>
  </si>
  <si>
    <t>Professional services and other</t>
  </si>
  <si>
    <t xml:space="preserve">Subscription and recurring services include subscription, maintenance and support revenues, term licenses, and recurring transaction revenue.  </t>
  </si>
  <si>
    <t>Field Systems</t>
  </si>
  <si>
    <t>Transportation and Logistics</t>
  </si>
  <si>
    <t>FIELD SYSTEMS</t>
  </si>
  <si>
    <t>TRANSPORTATION AND LOGISTICS</t>
  </si>
  <si>
    <t>ARR is calculated by taking our subscription and maintenance and support revenue for the current quarter and adding the portion of the contract value of all our term licenses attributable to the current quarter, then dividing that sum by the number of days in the quarter and then multiplying that quotient by 365.</t>
  </si>
  <si>
    <t>AECO</t>
  </si>
  <si>
    <t>Revenue by Geography</t>
  </si>
  <si>
    <t>Revenue by Type*</t>
  </si>
  <si>
    <t>Revenue by Segment**</t>
  </si>
  <si>
    <t>Revenue by Geography (% of Total)</t>
  </si>
  <si>
    <t>Diluted net income per share</t>
  </si>
  <si>
    <t>NET INCOME</t>
  </si>
  <si>
    <t>Annualized Recurring Revenue***</t>
  </si>
  <si>
    <t>GAAP net income:</t>
  </si>
  <si>
    <t>Non-GAAP net income:</t>
  </si>
  <si>
    <t>GAAP diluted net income per share:</t>
  </si>
  <si>
    <t>Non-GAAP diluted net income per share:</t>
  </si>
  <si>
    <t>Income (loss) from equity method investments, net</t>
  </si>
  <si>
    <t>Leverage ratio refers to net debt (i.e. total debt minus cash and short-term investments) divided by adjusted EBITDA on a trailing twelve month basis.  Adjusted EBITDA refers to non-GAAP operating income plus depreciation and cloud computing amortization plus income from equity method investments.</t>
  </si>
  <si>
    <t>Operating margin (% of segment revenue)</t>
  </si>
  <si>
    <t>Adjusted EBITDA refers to non-GAAP operating income plus depreciation expense, cloud computing amortization, and income from equity method investments, net, excluding our proportionate share of items such as goodwill impairment, amortization of purchased intangibles, stock-based compensation, and restructuring costs.</t>
  </si>
  <si>
    <t>Tax Rate %</t>
  </si>
  <si>
    <t>NON-OPERATING (EXPENSE) INCOME AND INCOME TAXES</t>
  </si>
  <si>
    <t>Net cash provided by (used in) operating activities</t>
  </si>
  <si>
    <t>Restructuring</t>
  </si>
  <si>
    <t>GAAP research and development expenses:</t>
  </si>
  <si>
    <t>Non-GAAP research and development expenses:</t>
  </si>
  <si>
    <t>GAAP sales and marketing expenses:</t>
  </si>
  <si>
    <t>Non-GAAP sales and marketing expenses:</t>
  </si>
  <si>
    <t>GAAP general and adminstrative expenses:</t>
  </si>
  <si>
    <t>Other costs</t>
  </si>
  <si>
    <t>Non-GAAP general and administrative expenses:</t>
  </si>
  <si>
    <t>Operating expense:</t>
  </si>
  <si>
    <t>Total operating expense</t>
  </si>
  <si>
    <t>To help our readers understand our past financial performance and our future results, we supplement the financial results that we provide in accordance with generally accepted accounting principles, or GAAP, with non-GAAP financial measures. The non-GAAP financial measure included in the table above is leverage ratio, as it includes adjusted EBITDA in its calculation. The method we use to produce non-GAAP results is not computed according to GAAP and may differ from the methods used by other companies. We have provided this ratio as many investors find it to be a valuable metric to measure a company’s ability to service indebtedness. Our non-GAAP measures are not meant to be considered in isolation or as a substitute for comparable GAAP measures and should be read only in conjunction with our consolidated financial statements prepared in accordance with GAAP. Our management regularly uses our supplemental non-GAAP financial measures internally to understand, manage, and evaluate our business and make operating decisions. These non-GAAP measures are among the primary factors management uses in planning for and forecasting future periods. We believe that this non-GAAP financial measure reflects an additional way of viewing aspects of our operations that provides a supplemental understanding of factors and trends affecting our liquidity. </t>
  </si>
  <si>
    <t>STOCK-BASED COMPENSATION AND DEFERRED COMPENSATION</t>
  </si>
  <si>
    <t>Trailing Twelve</t>
  </si>
  <si>
    <t>Months</t>
  </si>
  <si>
    <t>(TTM)</t>
  </si>
  <si>
    <t xml:space="preserve">Trailing Twelve </t>
  </si>
  <si>
    <t>GAAP non-operating (expense) income, net:</t>
  </si>
  <si>
    <t>INCOME TAX PROVISION:</t>
  </si>
  <si>
    <t>GAAP income tax provision:</t>
  </si>
  <si>
    <t>Other non-operating expense, net</t>
  </si>
  <si>
    <t>NON-OPERATING EXPENSE, NET:</t>
  </si>
  <si>
    <t>To help our readers understand our past financial performance and our future results, we supplement the financial results that we provide in accordance with generally accepted accounting principles, or GAAP, with non-GAAP financial measures. The non-GAAP financial measures included in the table above are non-GAAP gross margin, non-GAAP operating expenses, non-GAAP operating income, non-GAAP non-operating expense, net, non-GAAP income tax provision, non-GAAP net income, and non-GAAP diluted net income per share. The method we use to produce non-GAAP results is not computed according to GAAP and may differ from the methods used by other companies. Our non-GAAP results are not meant to be considered in isolation or as a substitute for comparable GAAP measures and should be read only in conjunction with our consolidated financial statements prepared in accordance with GAAP. Our management regularly uses our supplemental non-GAAP financial measures internally to understand, manage and evaluate our business and make operating decisions. These non-GAAP measures are among the primary factors management uses in planning for and forecasting future periods. We believe that these non-GAAP financial measures reflect an additional way of viewing aspects of our operations that, when viewed with our GAAP results, provide a more complete understanding of factors and trends affecting our business. For detailed explanations of the adjustments made to comparable GAAP measures please refer to the individually reported press releases and related Form 8-K.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</si>
</sst>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_(* \(#,##0.00\);_(* &quot;-&quot;??_);_(@_)"/>
    <numFmt numFmtId="164" formatCode="* #,##0.0,,;* \(#,##0.0,,\);* &quot;-&quot;;_(@_)"/>
    <numFmt numFmtId="165" formatCode="#,##0.0_)%;\(#,##0.0\)%;&quot;-&quot;_)\%;_(@_)"/>
    <numFmt numFmtId="166" formatCode="* #0.0,,;* \(#0.0,,\);* &quot;-&quot;;_(@_)"/>
    <numFmt numFmtId="167" formatCode="* #,##0.00;* \(#,##0.00\);* &quot;-&quot;;_(@_)"/>
    <numFmt numFmtId="168" formatCode="#0;&quot;-&quot;#0;#0;_(@_)"/>
    <numFmt numFmtId="169" formatCode="&quot;$&quot;* #,##0.0,,_);&quot;$&quot;* \(#,##0.0,,\);&quot;$&quot;* &quot;-&quot;_);_(@_)"/>
    <numFmt numFmtId="170" formatCode="&quot;$&quot;* #,##0.00_);&quot;$&quot;* \(#,##0.00\);&quot;$&quot;* &quot;-&quot;_);_(@_)"/>
    <numFmt numFmtId="171" formatCode="#,##0_)%;\(#,##0\)%;&quot;-&quot;_)\%;_(@_)"/>
    <numFmt numFmtId="172" formatCode="#0;\(#0\);&quot;-&quot;;_(@_)"/>
    <numFmt numFmtId="173" formatCode="* #,##0.0,,_);&quot;$&quot;* \(#,##0.0,,\);&quot;$&quot;* &quot;-&quot;_);_(@_)"/>
    <numFmt numFmtId="174" formatCode="* #,##0.0,,_);* \(#,##0.0,,\);* &quot;-&quot;_);_(@_)"/>
    <numFmt numFmtId="175" formatCode="* #,##0.0,,_);&quot;$&quot;* \(#,##0.0,,\);* &quot;-&quot;_);_(@_)"/>
    <numFmt numFmtId="176" formatCode="_(#,##0_);_(\(#,##0\);_(&quot;—&quot;_);_(@_)"/>
    <numFmt numFmtId="177" formatCode="_(#,##0.0_);_(\(#,##0.0\);_(&quot;—&quot;_);_(@_)"/>
    <numFmt numFmtId="178" formatCode="_(#,##0.00_);_(\(#,##0.00\);_(&quot;-&quot;_);_(@_)"/>
    <numFmt numFmtId="179" formatCode="_(* #,##0.0_);_(* \(#,##0.0\);_(* &quot;-&quot;?_);_(@_)"/>
    <numFmt numFmtId="180" formatCode="0.0%"/>
    <numFmt numFmtId="181" formatCode="* #,##0.0,,_);* \(#,##0.0,,\);&quot;$&quot;* &quot;-&quot;_);_(@_)"/>
    <numFmt numFmtId="182" formatCode="&quot;$&quot;* #,##0.0,,_);&quot;$&quot;* \(#,##0.0,,\);&quot;$&quot;* &quot;—&quot;_);_(@_)"/>
    <numFmt numFmtId="183" formatCode="* #,##0.0,,;* \(#,##0.0,,\);* &quot;—&quot;;_(@_)"/>
    <numFmt numFmtId="184" formatCode="* #0.0,,;* \(#0.0,,\);* &quot;—&quot;;_(@_)"/>
    <numFmt numFmtId="185" formatCode="&quot;$&quot;* #,##0.00_);&quot;$&quot;* \(#,##0.00\);&quot;$&quot;* &quot;—&quot;_);_(@_)"/>
    <numFmt numFmtId="186" formatCode="#,##0.0_)%;\(#,##0.0\)%;&quot;—&quot;_)\%;_(@_)"/>
    <numFmt numFmtId="187" formatCode="&quot;$&quot;#,##0.0,,_);&quot;$&quot;\(#,##0.0,,\);&quot;$&quot;&quot;—&quot;_);_(@_)"/>
  </numFmts>
  <fonts count="20" x14ac:knownFonts="1">
    <font>
      <sz val="10"/>
      <name val="Arial"/>
    </font>
    <font>
      <sz val="10"/>
      <color rgb="FF000000"/>
      <name val="Arial"/>
      <family val="2"/>
    </font>
    <font>
      <b/>
      <sz val="10"/>
      <color rgb="FF000000"/>
      <name val="Arial"/>
      <family val="2"/>
    </font>
    <font>
      <sz val="10"/>
      <color rgb="FF000000"/>
      <name val="Times New Roman"/>
      <family val="1"/>
    </font>
    <font>
      <sz val="10"/>
      <color rgb="FFEE2724"/>
      <name val="Arial"/>
      <family val="2"/>
    </font>
    <font>
      <sz val="12"/>
      <color rgb="FF000000"/>
      <name val="Arial"/>
      <family val="2"/>
    </font>
    <font>
      <b/>
      <sz val="14"/>
      <color rgb="FF000000"/>
      <name val="Arial"/>
      <family val="2"/>
    </font>
    <font>
      <sz val="10"/>
      <name val="Arial"/>
      <family val="2"/>
    </font>
    <font>
      <b/>
      <sz val="10"/>
      <name val="Arial"/>
      <family val="2"/>
    </font>
    <font>
      <b/>
      <sz val="10"/>
      <color rgb="FF242424"/>
      <name val="Arial"/>
      <family val="2"/>
    </font>
    <font>
      <b/>
      <sz val="10"/>
      <color rgb="FFEE2724"/>
      <name val="Arial"/>
      <family val="2"/>
    </font>
    <font>
      <sz val="14"/>
      <color rgb="FF000000"/>
      <name val="Arial"/>
      <family val="2"/>
    </font>
    <font>
      <sz val="10"/>
      <color theme="1"/>
      <name val="Arial"/>
      <family val="2"/>
    </font>
    <font>
      <sz val="10"/>
      <color rgb="FFFF0000"/>
      <name val="Arial"/>
      <family val="2"/>
    </font>
    <font>
      <sz val="10"/>
      <name val="Arial"/>
      <family val="2"/>
    </font>
    <font>
      <sz val="10"/>
      <name val="Times New Roman"/>
      <family val="1"/>
    </font>
    <font>
      <sz val="10"/>
      <name val="Arial"/>
      <family val="2"/>
    </font>
    <font>
      <sz val="10"/>
      <color rgb="FF000000"/>
      <name val="Arial"/>
      <family val="2"/>
    </font>
    <font>
      <sz val="10"/>
      <color rgb="FF000000"/>
      <name val="Arial"/>
      <family val="2"/>
    </font>
    <font>
      <sz val="10"/>
      <color rgb="FF000000"/>
      <name val="Arial"/>
      <family val="2"/>
    </font>
  </fonts>
  <fills count="6">
    <fill>
      <patternFill patternType="none"/>
    </fill>
    <fill>
      <patternFill patternType="gray125"/>
    </fill>
    <fill>
      <patternFill patternType="solid">
        <fgColor rgb="FFFFFFFF"/>
        <bgColor indexed="64"/>
      </patternFill>
    </fill>
    <fill>
      <patternFill patternType="solid">
        <fgColor rgb="FFFFFF99"/>
        <bgColor indexed="64"/>
      </patternFill>
    </fill>
    <fill>
      <patternFill patternType="solid">
        <fgColor rgb="FF69FFFF"/>
        <bgColor indexed="64"/>
      </patternFill>
    </fill>
    <fill>
      <patternFill patternType="solid">
        <fgColor rgb="FF66FFFF"/>
        <bgColor indexed="64"/>
      </patternFill>
    </fill>
  </fills>
  <borders count="38">
    <border>
      <left/>
      <right/>
      <top/>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
      <left/>
      <right/>
      <top/>
      <bottom style="thin">
        <color indexed="64"/>
      </bottom>
      <diagonal/>
    </border>
    <border>
      <left/>
      <right/>
      <top style="thin">
        <color indexed="64"/>
      </top>
      <bottom style="thin">
        <color indexed="64"/>
      </bottom>
      <diagonal/>
    </border>
    <border>
      <left/>
      <right/>
      <top style="thin">
        <color rgb="FF000000"/>
      </top>
      <bottom style="double">
        <color auto="1"/>
      </bottom>
      <diagonal/>
    </border>
    <border>
      <left/>
      <right/>
      <top/>
      <bottom style="double">
        <color auto="1"/>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bottom/>
      <diagonal/>
    </border>
    <border>
      <left style="thin">
        <color indexed="64"/>
      </left>
      <right/>
      <top/>
      <bottom style="thin">
        <color rgb="FF000000"/>
      </bottom>
      <diagonal/>
    </border>
    <border>
      <left style="thin">
        <color indexed="64"/>
      </left>
      <right/>
      <top style="thin">
        <color rgb="FF000000"/>
      </top>
      <bottom/>
      <diagonal/>
    </border>
    <border>
      <left/>
      <right/>
      <top style="double">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rgb="FF000000"/>
      </top>
      <bottom style="thin">
        <color indexed="64"/>
      </bottom>
      <diagonal/>
    </border>
    <border>
      <left/>
      <right/>
      <top style="double">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bottom style="double">
        <color rgb="FF000000"/>
      </bottom>
      <diagonal/>
    </border>
    <border>
      <left/>
      <right style="thin">
        <color indexed="64"/>
      </right>
      <top/>
      <bottom style="thin">
        <color indexed="64"/>
      </bottom>
      <diagonal/>
    </border>
    <border>
      <left style="thin">
        <color indexed="64"/>
      </left>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indexed="64"/>
      </right>
      <top/>
      <bottom/>
      <diagonal/>
    </border>
  </borders>
  <cellStyleXfs count="5">
    <xf numFmtId="0" fontId="0" fillId="0" borderId="0"/>
    <xf numFmtId="0" fontId="3" fillId="0" borderId="0" applyBorder="0">
      <alignment wrapText="1"/>
    </xf>
    <xf numFmtId="0" fontId="3" fillId="0" borderId="0" applyBorder="0">
      <alignment wrapText="1"/>
    </xf>
    <xf numFmtId="9" fontId="14" fillId="0" borderId="0" applyFont="0" applyFill="0" applyBorder="0" applyAlignment="0" applyProtection="0"/>
    <xf numFmtId="43" fontId="16" fillId="0" borderId="0" applyFont="0" applyFill="0" applyBorder="0" applyAlignment="0" applyProtection="0"/>
  </cellStyleXfs>
  <cellXfs count="305">
    <xf numFmtId="0" fontId="0" fillId="0" borderId="0" xfId="0"/>
    <xf numFmtId="0" fontId="1" fillId="2" borderId="0" xfId="0" applyFont="1" applyFill="1" applyAlignment="1">
      <alignment horizontal="center" wrapText="1"/>
    </xf>
    <xf numFmtId="0" fontId="1" fillId="2" borderId="0" xfId="0" applyFont="1" applyFill="1" applyAlignment="1">
      <alignment wrapText="1"/>
    </xf>
    <xf numFmtId="0" fontId="1" fillId="2" borderId="0" xfId="0" applyFont="1" applyFill="1" applyAlignment="1">
      <alignment horizontal="right" wrapText="1"/>
    </xf>
    <xf numFmtId="0" fontId="1" fillId="2" borderId="5" xfId="0" applyFont="1" applyFill="1" applyBorder="1" applyAlignment="1">
      <alignment wrapText="1"/>
    </xf>
    <xf numFmtId="169" fontId="1" fillId="4" borderId="0" xfId="0" applyNumberFormat="1" applyFont="1" applyFill="1" applyAlignment="1">
      <alignment wrapText="1"/>
    </xf>
    <xf numFmtId="164" fontId="1" fillId="4" borderId="0" xfId="0" applyNumberFormat="1" applyFont="1" applyFill="1" applyAlignment="1">
      <alignment wrapText="1"/>
    </xf>
    <xf numFmtId="164" fontId="1" fillId="4" borderId="1" xfId="0" applyNumberFormat="1" applyFont="1" applyFill="1" applyBorder="1" applyAlignment="1">
      <alignment wrapText="1"/>
    </xf>
    <xf numFmtId="169" fontId="1" fillId="4" borderId="7" xfId="0" applyNumberFormat="1" applyFont="1" applyFill="1" applyBorder="1" applyAlignment="1">
      <alignment wrapText="1"/>
    </xf>
    <xf numFmtId="0" fontId="1" fillId="4" borderId="5" xfId="0" applyFont="1" applyFill="1" applyBorder="1" applyAlignment="1">
      <alignment horizontal="left" wrapText="1"/>
    </xf>
    <xf numFmtId="0" fontId="1" fillId="4" borderId="0" xfId="0" applyFont="1" applyFill="1" applyAlignment="1">
      <alignment horizontal="left" wrapText="1"/>
    </xf>
    <xf numFmtId="0" fontId="1" fillId="4" borderId="8" xfId="0" applyFont="1" applyFill="1" applyBorder="1" applyAlignment="1">
      <alignment horizontal="left" wrapText="1"/>
    </xf>
    <xf numFmtId="169" fontId="1" fillId="4" borderId="5" xfId="0" applyNumberFormat="1" applyFont="1" applyFill="1" applyBorder="1" applyAlignment="1">
      <alignment wrapText="1"/>
    </xf>
    <xf numFmtId="0" fontId="1" fillId="4" borderId="5" xfId="0" applyFont="1" applyFill="1" applyBorder="1" applyAlignment="1">
      <alignment horizontal="right" wrapText="1"/>
    </xf>
    <xf numFmtId="0" fontId="7" fillId="0" borderId="5" xfId="0" applyFont="1" applyBorder="1" applyAlignment="1">
      <alignment wrapText="1"/>
    </xf>
    <xf numFmtId="169" fontId="1" fillId="4" borderId="6" xfId="0" applyNumberFormat="1" applyFont="1" applyFill="1" applyBorder="1" applyAlignment="1">
      <alignment wrapText="1"/>
    </xf>
    <xf numFmtId="165" fontId="1" fillId="4" borderId="0" xfId="0" applyNumberFormat="1" applyFont="1" applyFill="1" applyAlignment="1">
      <alignment horizontal="right" wrapText="1"/>
    </xf>
    <xf numFmtId="164" fontId="1" fillId="0" borderId="0" xfId="0" applyNumberFormat="1" applyFont="1" applyAlignment="1">
      <alignment wrapText="1"/>
    </xf>
    <xf numFmtId="165" fontId="1" fillId="4" borderId="6" xfId="0" applyNumberFormat="1" applyFont="1" applyFill="1" applyBorder="1" applyAlignment="1">
      <alignment horizontal="right" wrapText="1"/>
    </xf>
    <xf numFmtId="0" fontId="1" fillId="4" borderId="0" xfId="0" applyFont="1" applyFill="1" applyAlignment="1">
      <alignment horizontal="right" wrapText="1"/>
    </xf>
    <xf numFmtId="0" fontId="7" fillId="2" borderId="0" xfId="0" applyFont="1" applyFill="1" applyAlignment="1">
      <alignment wrapText="1"/>
    </xf>
    <xf numFmtId="0" fontId="4" fillId="2" borderId="5" xfId="0" applyFont="1" applyFill="1" applyBorder="1" applyAlignment="1">
      <alignment horizontal="center" wrapText="1"/>
    </xf>
    <xf numFmtId="171" fontId="1" fillId="4" borderId="0" xfId="0" applyNumberFormat="1" applyFont="1" applyFill="1" applyAlignment="1">
      <alignment horizontal="right" wrapText="1"/>
    </xf>
    <xf numFmtId="171" fontId="1" fillId="4" borderId="6" xfId="0" applyNumberFormat="1" applyFont="1" applyFill="1" applyBorder="1" applyAlignment="1">
      <alignment horizontal="right" wrapText="1"/>
    </xf>
    <xf numFmtId="165" fontId="1" fillId="4" borderId="1" xfId="0" applyNumberFormat="1" applyFont="1" applyFill="1" applyBorder="1" applyAlignment="1">
      <alignment horizontal="right" wrapText="1"/>
    </xf>
    <xf numFmtId="0" fontId="1" fillId="0" borderId="5" xfId="0" applyFont="1" applyBorder="1" applyAlignment="1">
      <alignment wrapText="1"/>
    </xf>
    <xf numFmtId="0" fontId="1" fillId="0" borderId="0" xfId="0" applyFont="1" applyAlignment="1">
      <alignment horizontal="center" wrapText="1"/>
    </xf>
    <xf numFmtId="0" fontId="7" fillId="0" borderId="0" xfId="0" applyFont="1" applyAlignment="1">
      <alignment wrapText="1"/>
    </xf>
    <xf numFmtId="173" fontId="1" fillId="0" borderId="0" xfId="0" applyNumberFormat="1" applyFont="1" applyAlignment="1">
      <alignment wrapText="1"/>
    </xf>
    <xf numFmtId="0" fontId="1" fillId="0" borderId="5" xfId="0" applyFont="1" applyBorder="1" applyAlignment="1">
      <alignment horizontal="center" wrapText="1"/>
    </xf>
    <xf numFmtId="0" fontId="3" fillId="0" borderId="5" xfId="0" applyFont="1" applyBorder="1" applyAlignment="1">
      <alignment wrapText="1"/>
    </xf>
    <xf numFmtId="172" fontId="1" fillId="0" borderId="1" xfId="0" applyNumberFormat="1" applyFont="1" applyBorder="1" applyAlignment="1">
      <alignment horizontal="center" wrapText="1"/>
    </xf>
    <xf numFmtId="0" fontId="1" fillId="0" borderId="1" xfId="0" applyFont="1" applyBorder="1" applyAlignment="1">
      <alignment horizontal="center" wrapText="1"/>
    </xf>
    <xf numFmtId="169" fontId="1" fillId="0" borderId="0" xfId="0" applyNumberFormat="1" applyFont="1" applyAlignment="1">
      <alignment wrapText="1"/>
    </xf>
    <xf numFmtId="0" fontId="1" fillId="0" borderId="0" xfId="0" applyFont="1" applyAlignment="1">
      <alignment horizontal="right" wrapText="1"/>
    </xf>
    <xf numFmtId="0" fontId="1" fillId="0" borderId="0" xfId="0" applyFont="1" applyAlignment="1">
      <alignment wrapText="1"/>
    </xf>
    <xf numFmtId="173" fontId="1" fillId="4" borderId="0" xfId="0" applyNumberFormat="1" applyFont="1" applyFill="1" applyAlignment="1">
      <alignment wrapText="1"/>
    </xf>
    <xf numFmtId="169" fontId="1" fillId="0" borderId="6" xfId="0" applyNumberFormat="1" applyFont="1" applyBorder="1" applyAlignment="1">
      <alignment wrapText="1"/>
    </xf>
    <xf numFmtId="171" fontId="1" fillId="0" borderId="0" xfId="0" applyNumberFormat="1" applyFont="1" applyAlignment="1">
      <alignment horizontal="right" wrapText="1"/>
    </xf>
    <xf numFmtId="171" fontId="1" fillId="0" borderId="1" xfId="0" applyNumberFormat="1" applyFont="1" applyBorder="1" applyAlignment="1">
      <alignment horizontal="right" wrapText="1"/>
    </xf>
    <xf numFmtId="171" fontId="1" fillId="0" borderId="6" xfId="0" applyNumberFormat="1" applyFont="1" applyBorder="1" applyAlignment="1">
      <alignment horizontal="right" wrapText="1"/>
    </xf>
    <xf numFmtId="0" fontId="1" fillId="0" borderId="5" xfId="0" applyFont="1" applyBorder="1" applyAlignment="1">
      <alignment horizontal="right" wrapText="1"/>
    </xf>
    <xf numFmtId="0" fontId="1" fillId="0" borderId="0" xfId="0" applyFont="1" applyAlignment="1">
      <alignment horizontal="left" wrapText="1"/>
    </xf>
    <xf numFmtId="0" fontId="4" fillId="0" borderId="0" xfId="0" applyFont="1" applyAlignment="1">
      <alignment wrapText="1"/>
    </xf>
    <xf numFmtId="0" fontId="4" fillId="0" borderId="0" xfId="0" applyFont="1" applyAlignment="1">
      <alignment horizontal="center" wrapText="1"/>
    </xf>
    <xf numFmtId="0" fontId="4" fillId="0" borderId="5" xfId="0" applyFont="1" applyBorder="1" applyAlignment="1">
      <alignment wrapText="1"/>
    </xf>
    <xf numFmtId="0" fontId="4" fillId="0" borderId="0" xfId="0" applyFont="1" applyAlignment="1">
      <alignment horizontal="left" wrapText="1"/>
    </xf>
    <xf numFmtId="0" fontId="4" fillId="0" borderId="0" xfId="0" applyFont="1" applyAlignment="1">
      <alignment horizontal="right" wrapText="1"/>
    </xf>
    <xf numFmtId="164" fontId="1" fillId="0" borderId="1" xfId="0" applyNumberFormat="1" applyFont="1" applyBorder="1" applyAlignment="1">
      <alignment wrapText="1"/>
    </xf>
    <xf numFmtId="169" fontId="7" fillId="0" borderId="0" xfId="0" applyNumberFormat="1" applyFont="1" applyAlignment="1">
      <alignment wrapText="1"/>
    </xf>
    <xf numFmtId="164" fontId="7" fillId="0" borderId="0" xfId="0" applyNumberFormat="1" applyFont="1" applyAlignment="1">
      <alignment wrapText="1"/>
    </xf>
    <xf numFmtId="174" fontId="1" fillId="0" borderId="0" xfId="2" applyNumberFormat="1" applyFont="1">
      <alignment wrapText="1"/>
    </xf>
    <xf numFmtId="174" fontId="1" fillId="4" borderId="0" xfId="0" applyNumberFormat="1" applyFont="1" applyFill="1" applyAlignment="1">
      <alignment wrapText="1"/>
    </xf>
    <xf numFmtId="169" fontId="1" fillId="0" borderId="0" xfId="2" applyNumberFormat="1" applyFont="1">
      <alignment wrapText="1"/>
    </xf>
    <xf numFmtId="175" fontId="1" fillId="0" borderId="0" xfId="2" applyNumberFormat="1" applyFont="1" applyBorder="1">
      <alignment wrapText="1"/>
    </xf>
    <xf numFmtId="165" fontId="1" fillId="0" borderId="0" xfId="0" applyNumberFormat="1" applyFont="1" applyAlignment="1">
      <alignment horizontal="right" wrapText="1"/>
    </xf>
    <xf numFmtId="168" fontId="1" fillId="0" borderId="1" xfId="0" applyNumberFormat="1" applyFont="1" applyBorder="1" applyAlignment="1">
      <alignment horizontal="center" wrapText="1"/>
    </xf>
    <xf numFmtId="173" fontId="1" fillId="4" borderId="6" xfId="0" applyNumberFormat="1" applyFont="1" applyFill="1" applyBorder="1" applyAlignment="1">
      <alignment wrapText="1"/>
    </xf>
    <xf numFmtId="173" fontId="1" fillId="0" borderId="11" xfId="0" applyNumberFormat="1" applyFont="1" applyBorder="1" applyAlignment="1">
      <alignment wrapText="1"/>
    </xf>
    <xf numFmtId="174" fontId="1" fillId="4" borderId="11" xfId="0" applyNumberFormat="1" applyFont="1" applyFill="1" applyBorder="1" applyAlignment="1">
      <alignment wrapText="1"/>
    </xf>
    <xf numFmtId="169" fontId="1" fillId="0" borderId="7" xfId="0" applyNumberFormat="1" applyFont="1" applyBorder="1" applyAlignment="1">
      <alignment wrapText="1"/>
    </xf>
    <xf numFmtId="0" fontId="1" fillId="0" borderId="8" xfId="0" applyFont="1" applyBorder="1" applyAlignment="1">
      <alignment wrapText="1"/>
    </xf>
    <xf numFmtId="174" fontId="1" fillId="0" borderId="0" xfId="0" applyNumberFormat="1" applyFont="1" applyAlignment="1">
      <alignment wrapText="1"/>
    </xf>
    <xf numFmtId="0" fontId="1" fillId="0" borderId="3" xfId="0" applyFont="1" applyBorder="1" applyAlignment="1">
      <alignment wrapText="1"/>
    </xf>
    <xf numFmtId="0" fontId="3" fillId="0" borderId="4" xfId="0" applyFont="1" applyBorder="1" applyAlignment="1">
      <alignment wrapText="1"/>
    </xf>
    <xf numFmtId="0" fontId="2" fillId="0" borderId="5" xfId="0" applyFont="1" applyBorder="1" applyAlignment="1">
      <alignment horizontal="center" wrapText="1"/>
    </xf>
    <xf numFmtId="169" fontId="1" fillId="0" borderId="5" xfId="0" applyNumberFormat="1" applyFont="1" applyBorder="1" applyAlignment="1">
      <alignment wrapText="1"/>
    </xf>
    <xf numFmtId="169" fontId="1" fillId="0" borderId="9" xfId="0" applyNumberFormat="1" applyFont="1" applyBorder="1" applyAlignment="1">
      <alignment wrapText="1"/>
    </xf>
    <xf numFmtId="0" fontId="3" fillId="0" borderId="2" xfId="0" applyFont="1" applyBorder="1" applyAlignment="1">
      <alignment wrapText="1"/>
    </xf>
    <xf numFmtId="164" fontId="1" fillId="0" borderId="11" xfId="0" applyNumberFormat="1" applyFont="1" applyBorder="1" applyAlignment="1">
      <alignment wrapText="1"/>
    </xf>
    <xf numFmtId="0" fontId="2" fillId="0" borderId="3" xfId="0" applyFont="1" applyBorder="1" applyAlignment="1">
      <alignment horizontal="center" wrapText="1"/>
    </xf>
    <xf numFmtId="0" fontId="1" fillId="0" borderId="3" xfId="0" applyFont="1" applyBorder="1" applyAlignment="1">
      <alignment horizontal="right" wrapText="1"/>
    </xf>
    <xf numFmtId="0" fontId="1" fillId="0" borderId="0" xfId="0" applyFont="1" applyAlignment="1">
      <alignment horizontal="center" vertical="top" wrapText="1"/>
    </xf>
    <xf numFmtId="173" fontId="1" fillId="0" borderId="12" xfId="0" applyNumberFormat="1" applyFont="1" applyBorder="1" applyAlignment="1">
      <alignment wrapText="1"/>
    </xf>
    <xf numFmtId="0" fontId="0" fillId="4" borderId="0" xfId="0" applyFill="1"/>
    <xf numFmtId="176" fontId="1" fillId="0" borderId="0" xfId="0" applyNumberFormat="1" applyFont="1"/>
    <xf numFmtId="177" fontId="1" fillId="0" borderId="0" xfId="0" applyNumberFormat="1" applyFont="1"/>
    <xf numFmtId="0" fontId="3" fillId="0" borderId="0" xfId="2" applyAlignment="1"/>
    <xf numFmtId="0" fontId="1" fillId="4" borderId="0" xfId="2" applyFont="1" applyFill="1" applyAlignment="1">
      <alignment horizontal="left" wrapText="1"/>
    </xf>
    <xf numFmtId="165" fontId="1" fillId="0" borderId="0" xfId="2" applyNumberFormat="1" applyFont="1" applyAlignment="1">
      <alignment horizontal="right" wrapText="1"/>
    </xf>
    <xf numFmtId="165" fontId="1" fillId="4" borderId="0" xfId="2" applyNumberFormat="1" applyFont="1" applyFill="1" applyAlignment="1">
      <alignment horizontal="right" wrapText="1"/>
    </xf>
    <xf numFmtId="0" fontId="1" fillId="4" borderId="0" xfId="2" applyFont="1" applyFill="1" applyAlignment="1">
      <alignment horizontal="right" wrapText="1"/>
    </xf>
    <xf numFmtId="169" fontId="1" fillId="0" borderId="6" xfId="2" applyNumberFormat="1" applyFont="1" applyBorder="1">
      <alignment wrapText="1"/>
    </xf>
    <xf numFmtId="169" fontId="1" fillId="4" borderId="6" xfId="2" applyNumberFormat="1" applyFont="1" applyFill="1" applyBorder="1">
      <alignment wrapText="1"/>
    </xf>
    <xf numFmtId="170" fontId="1" fillId="0" borderId="0" xfId="2" applyNumberFormat="1" applyFont="1">
      <alignment wrapText="1"/>
    </xf>
    <xf numFmtId="170" fontId="1" fillId="5" borderId="0" xfId="2" applyNumberFormat="1" applyFont="1" applyFill="1">
      <alignment wrapText="1"/>
    </xf>
    <xf numFmtId="178" fontId="1" fillId="0" borderId="0" xfId="0" applyNumberFormat="1" applyFont="1"/>
    <xf numFmtId="178" fontId="1" fillId="5" borderId="0" xfId="0" applyNumberFormat="1" applyFont="1" applyFill="1"/>
    <xf numFmtId="167" fontId="1" fillId="0" borderId="1" xfId="0" applyNumberFormat="1" applyFont="1" applyBorder="1" applyAlignment="1">
      <alignment wrapText="1"/>
    </xf>
    <xf numFmtId="167" fontId="1" fillId="5" borderId="1" xfId="0" applyNumberFormat="1" applyFont="1" applyFill="1" applyBorder="1" applyAlignment="1">
      <alignment wrapText="1"/>
    </xf>
    <xf numFmtId="170" fontId="1" fillId="0" borderId="7" xfId="0" applyNumberFormat="1" applyFont="1" applyBorder="1" applyAlignment="1">
      <alignment wrapText="1"/>
    </xf>
    <xf numFmtId="170" fontId="1" fillId="5" borderId="7" xfId="0" applyNumberFormat="1" applyFont="1" applyFill="1" applyBorder="1" applyAlignment="1">
      <alignment wrapText="1"/>
    </xf>
    <xf numFmtId="0" fontId="1" fillId="0" borderId="8" xfId="0" applyFont="1" applyBorder="1" applyAlignment="1">
      <alignment horizontal="left" wrapText="1"/>
    </xf>
    <xf numFmtId="169" fontId="1" fillId="5" borderId="0" xfId="0" applyNumberFormat="1" applyFont="1" applyFill="1" applyAlignment="1">
      <alignment wrapText="1"/>
    </xf>
    <xf numFmtId="173" fontId="1" fillId="5" borderId="0" xfId="0" applyNumberFormat="1" applyFont="1" applyFill="1" applyAlignment="1">
      <alignment wrapText="1"/>
    </xf>
    <xf numFmtId="169" fontId="1" fillId="5" borderId="5" xfId="0" applyNumberFormat="1" applyFont="1" applyFill="1" applyBorder="1" applyAlignment="1">
      <alignment wrapText="1"/>
    </xf>
    <xf numFmtId="0" fontId="1" fillId="5" borderId="0" xfId="0" applyFont="1" applyFill="1" applyAlignment="1">
      <alignment horizontal="right" wrapText="1"/>
    </xf>
    <xf numFmtId="169" fontId="1" fillId="0" borderId="13" xfId="0" applyNumberFormat="1" applyFont="1" applyBorder="1" applyAlignment="1">
      <alignment wrapText="1"/>
    </xf>
    <xf numFmtId="169" fontId="1" fillId="5" borderId="13" xfId="0" applyNumberFormat="1" applyFont="1" applyFill="1" applyBorder="1" applyAlignment="1">
      <alignment wrapText="1"/>
    </xf>
    <xf numFmtId="0" fontId="3" fillId="0" borderId="15" xfId="0" applyFont="1" applyBorder="1" applyAlignment="1">
      <alignment wrapText="1"/>
    </xf>
    <xf numFmtId="0" fontId="3" fillId="0" borderId="16" xfId="0" applyFont="1" applyBorder="1" applyAlignment="1">
      <alignment wrapText="1"/>
    </xf>
    <xf numFmtId="0" fontId="1" fillId="0" borderId="16" xfId="0" applyFont="1" applyBorder="1" applyAlignment="1">
      <alignment wrapText="1"/>
    </xf>
    <xf numFmtId="0" fontId="4" fillId="0" borderId="16" xfId="0" applyFont="1" applyBorder="1" applyAlignment="1">
      <alignment wrapText="1"/>
    </xf>
    <xf numFmtId="0" fontId="3" fillId="0" borderId="18" xfId="0" applyFont="1" applyBorder="1" applyAlignment="1">
      <alignment wrapText="1"/>
    </xf>
    <xf numFmtId="0" fontId="3" fillId="0" borderId="19" xfId="0" applyFont="1" applyBorder="1" applyAlignment="1">
      <alignment wrapText="1"/>
    </xf>
    <xf numFmtId="0" fontId="3" fillId="0" borderId="20" xfId="0" applyFont="1" applyBorder="1" applyAlignment="1">
      <alignment wrapText="1"/>
    </xf>
    <xf numFmtId="0" fontId="1" fillId="0" borderId="21" xfId="0" applyFont="1" applyBorder="1" applyAlignment="1">
      <alignment wrapText="1"/>
    </xf>
    <xf numFmtId="0" fontId="1" fillId="0" borderId="11" xfId="0" applyFont="1" applyBorder="1" applyAlignment="1">
      <alignment wrapText="1"/>
    </xf>
    <xf numFmtId="0" fontId="4" fillId="0" borderId="11" xfId="0" applyFont="1" applyBorder="1" applyAlignment="1">
      <alignment wrapText="1"/>
    </xf>
    <xf numFmtId="0" fontId="12" fillId="0" borderId="0" xfId="0" applyFont="1" applyAlignment="1">
      <alignment wrapText="1"/>
    </xf>
    <xf numFmtId="0" fontId="12" fillId="0" borderId="0" xfId="0" applyFont="1"/>
    <xf numFmtId="0" fontId="4" fillId="0" borderId="5" xfId="0" applyFont="1" applyBorder="1" applyAlignment="1">
      <alignment horizontal="center" wrapText="1"/>
    </xf>
    <xf numFmtId="168" fontId="2" fillId="0" borderId="0" xfId="0" applyNumberFormat="1" applyFont="1" applyAlignment="1">
      <alignment horizontal="center" wrapText="1"/>
    </xf>
    <xf numFmtId="0" fontId="3" fillId="0" borderId="0" xfId="0" applyFont="1" applyAlignment="1">
      <alignment wrapText="1"/>
    </xf>
    <xf numFmtId="0" fontId="1" fillId="3" borderId="12" xfId="0" applyFont="1" applyFill="1" applyBorder="1" applyAlignment="1">
      <alignment horizontal="left" wrapText="1"/>
    </xf>
    <xf numFmtId="0" fontId="1" fillId="0" borderId="14" xfId="0" applyFont="1" applyBorder="1" applyAlignment="1">
      <alignment wrapText="1"/>
    </xf>
    <xf numFmtId="0" fontId="13" fillId="0" borderId="0" xfId="0" applyFont="1" applyAlignment="1">
      <alignment wrapText="1"/>
    </xf>
    <xf numFmtId="0" fontId="13" fillId="0" borderId="0" xfId="0" applyFont="1"/>
    <xf numFmtId="0" fontId="13" fillId="0" borderId="0" xfId="0" applyFont="1" applyAlignment="1">
      <alignment horizontal="left" wrapText="1"/>
    </xf>
    <xf numFmtId="169" fontId="1" fillId="4" borderId="1" xfId="0" applyNumberFormat="1" applyFont="1" applyFill="1" applyBorder="1" applyAlignment="1">
      <alignment wrapText="1"/>
    </xf>
    <xf numFmtId="0" fontId="0" fillId="0" borderId="11" xfId="0" applyBorder="1"/>
    <xf numFmtId="0" fontId="1" fillId="0" borderId="11" xfId="0" applyFont="1" applyBorder="1" applyAlignment="1">
      <alignment horizontal="right" wrapText="1"/>
    </xf>
    <xf numFmtId="179" fontId="0" fillId="0" borderId="0" xfId="0" applyNumberFormat="1"/>
    <xf numFmtId="173" fontId="1" fillId="0" borderId="0" xfId="0" applyNumberFormat="1" applyFont="1"/>
    <xf numFmtId="0" fontId="1" fillId="2" borderId="0" xfId="0" applyFont="1" applyFill="1"/>
    <xf numFmtId="173" fontId="1" fillId="4" borderId="0" xfId="0" applyNumberFormat="1" applyFont="1" applyFill="1"/>
    <xf numFmtId="0" fontId="1" fillId="0" borderId="0" xfId="0" applyFont="1" applyAlignment="1">
      <alignment horizontal="right"/>
    </xf>
    <xf numFmtId="0" fontId="1" fillId="0" borderId="0" xfId="0" applyFont="1"/>
    <xf numFmtId="0" fontId="1" fillId="0" borderId="0" xfId="0" applyFont="1" applyAlignment="1">
      <alignment horizontal="left"/>
    </xf>
    <xf numFmtId="169" fontId="1" fillId="0" borderId="6" xfId="0" applyNumberFormat="1" applyFont="1" applyBorder="1"/>
    <xf numFmtId="169" fontId="1" fillId="4" borderId="6" xfId="0" applyNumberFormat="1" applyFont="1" applyFill="1" applyBorder="1"/>
    <xf numFmtId="164" fontId="1" fillId="0" borderId="0" xfId="0" applyNumberFormat="1" applyFont="1"/>
    <xf numFmtId="175" fontId="1" fillId="0" borderId="0" xfId="0" applyNumberFormat="1" applyFont="1"/>
    <xf numFmtId="175" fontId="1" fillId="4" borderId="0" xfId="0" applyNumberFormat="1" applyFont="1" applyFill="1"/>
    <xf numFmtId="174" fontId="1" fillId="0" borderId="0" xfId="0" applyNumberFormat="1" applyFont="1"/>
    <xf numFmtId="169" fontId="1" fillId="0" borderId="7" xfId="0" applyNumberFormat="1" applyFont="1" applyBorder="1"/>
    <xf numFmtId="169" fontId="1" fillId="4" borderId="7" xfId="0" applyNumberFormat="1" applyFont="1" applyFill="1" applyBorder="1"/>
    <xf numFmtId="170" fontId="1" fillId="0" borderId="10" xfId="0" applyNumberFormat="1" applyFont="1" applyBorder="1"/>
    <xf numFmtId="170" fontId="1" fillId="4" borderId="10" xfId="0" applyNumberFormat="1" applyFont="1" applyFill="1" applyBorder="1"/>
    <xf numFmtId="169" fontId="1" fillId="0" borderId="0" xfId="0" applyNumberFormat="1" applyFont="1"/>
    <xf numFmtId="169" fontId="1" fillId="4" borderId="0" xfId="0" applyNumberFormat="1" applyFont="1" applyFill="1"/>
    <xf numFmtId="164" fontId="1" fillId="0" borderId="1" xfId="0" applyNumberFormat="1" applyFont="1" applyBorder="1"/>
    <xf numFmtId="173" fontId="1" fillId="4" borderId="6" xfId="0" applyNumberFormat="1" applyFont="1" applyFill="1" applyBorder="1"/>
    <xf numFmtId="164" fontId="1" fillId="0" borderId="6" xfId="0" applyNumberFormat="1" applyFont="1" applyBorder="1"/>
    <xf numFmtId="164" fontId="1" fillId="0" borderId="5" xfId="0" applyNumberFormat="1" applyFont="1" applyBorder="1"/>
    <xf numFmtId="173" fontId="1" fillId="0" borderId="11" xfId="0" applyNumberFormat="1" applyFont="1" applyBorder="1"/>
    <xf numFmtId="173" fontId="1" fillId="4" borderId="11" xfId="0" applyNumberFormat="1" applyFont="1" applyFill="1" applyBorder="1"/>
    <xf numFmtId="0" fontId="1" fillId="0" borderId="8" xfId="0" applyFont="1" applyBorder="1"/>
    <xf numFmtId="0" fontId="1" fillId="4" borderId="8" xfId="0" applyFont="1" applyFill="1" applyBorder="1" applyAlignment="1">
      <alignment horizontal="right"/>
    </xf>
    <xf numFmtId="0" fontId="1" fillId="4" borderId="0" xfId="0" applyFont="1" applyFill="1" applyAlignment="1">
      <alignment horizontal="right"/>
    </xf>
    <xf numFmtId="174" fontId="1" fillId="4" borderId="0" xfId="0" applyNumberFormat="1" applyFont="1" applyFill="1"/>
    <xf numFmtId="174" fontId="1" fillId="0" borderId="1" xfId="0" applyNumberFormat="1" applyFont="1" applyBorder="1"/>
    <xf numFmtId="174" fontId="1" fillId="4" borderId="1" xfId="0" applyNumberFormat="1" applyFont="1" applyFill="1" applyBorder="1"/>
    <xf numFmtId="175" fontId="1" fillId="4" borderId="0" xfId="0" applyNumberFormat="1" applyFont="1" applyFill="1" applyAlignment="1">
      <alignment wrapText="1"/>
    </xf>
    <xf numFmtId="180" fontId="0" fillId="0" borderId="0" xfId="3" applyNumberFormat="1" applyFont="1"/>
    <xf numFmtId="0" fontId="10" fillId="0" borderId="5" xfId="0" applyFont="1" applyBorder="1" applyAlignment="1">
      <alignment horizontal="center" wrapText="1"/>
    </xf>
    <xf numFmtId="0" fontId="10" fillId="0" borderId="0" xfId="0" applyFont="1" applyAlignment="1">
      <alignment horizontal="center" wrapText="1"/>
    </xf>
    <xf numFmtId="180" fontId="1" fillId="4" borderId="5" xfId="3" applyNumberFormat="1" applyFont="1" applyFill="1" applyBorder="1" applyAlignment="1"/>
    <xf numFmtId="0" fontId="7" fillId="0" borderId="5" xfId="0" applyFont="1" applyBorder="1" applyAlignment="1">
      <alignment horizontal="center" wrapText="1"/>
    </xf>
    <xf numFmtId="0" fontId="7" fillId="0" borderId="1" xfId="0" applyFont="1" applyBorder="1" applyAlignment="1">
      <alignment horizontal="center" wrapText="1"/>
    </xf>
    <xf numFmtId="0" fontId="7" fillId="0" borderId="0" xfId="0" applyFont="1" applyAlignment="1">
      <alignment horizontal="left" wrapText="1"/>
    </xf>
    <xf numFmtId="168" fontId="7" fillId="0" borderId="1" xfId="0" applyNumberFormat="1" applyFont="1" applyBorder="1" applyAlignment="1">
      <alignment horizontal="center" wrapText="1"/>
    </xf>
    <xf numFmtId="0" fontId="7" fillId="0" borderId="0" xfId="0" applyFont="1"/>
    <xf numFmtId="0" fontId="7" fillId="4" borderId="0" xfId="0" applyFont="1" applyFill="1" applyAlignment="1">
      <alignment horizontal="center" wrapText="1"/>
    </xf>
    <xf numFmtId="168" fontId="7" fillId="4" borderId="1" xfId="0" applyNumberFormat="1" applyFont="1" applyFill="1" applyBorder="1" applyAlignment="1">
      <alignment horizontal="center" wrapText="1"/>
    </xf>
    <xf numFmtId="0" fontId="7" fillId="4" borderId="5" xfId="0" applyFont="1" applyFill="1" applyBorder="1" applyAlignment="1">
      <alignment horizontal="left" wrapText="1"/>
    </xf>
    <xf numFmtId="0" fontId="7" fillId="4" borderId="0" xfId="0" applyFont="1" applyFill="1" applyAlignment="1">
      <alignment horizontal="right" wrapText="1"/>
    </xf>
    <xf numFmtId="0" fontId="7" fillId="0" borderId="0" xfId="0" applyFont="1" applyAlignment="1">
      <alignment horizontal="right" wrapText="1"/>
    </xf>
    <xf numFmtId="174" fontId="7" fillId="0" borderId="0" xfId="0" applyNumberFormat="1" applyFont="1"/>
    <xf numFmtId="174" fontId="7" fillId="4" borderId="0" xfId="0" applyNumberFormat="1" applyFont="1" applyFill="1"/>
    <xf numFmtId="0" fontId="7" fillId="0" borderId="0" xfId="0" applyFont="1" applyAlignment="1">
      <alignment horizontal="right"/>
    </xf>
    <xf numFmtId="0" fontId="15" fillId="0" borderId="5" xfId="0" applyFont="1" applyBorder="1" applyAlignment="1">
      <alignment wrapText="1"/>
    </xf>
    <xf numFmtId="0" fontId="7" fillId="4" borderId="0" xfId="0" applyFont="1" applyFill="1" applyAlignment="1">
      <alignment horizontal="left" wrapText="1"/>
    </xf>
    <xf numFmtId="0" fontId="15" fillId="0" borderId="16" xfId="0" applyFont="1" applyBorder="1" applyAlignment="1">
      <alignment wrapText="1"/>
    </xf>
    <xf numFmtId="0" fontId="15" fillId="0" borderId="17" xfId="0" applyFont="1" applyBorder="1" applyAlignment="1">
      <alignment wrapText="1"/>
    </xf>
    <xf numFmtId="0" fontId="7" fillId="3" borderId="12" xfId="0" applyFont="1" applyFill="1" applyBorder="1" applyAlignment="1">
      <alignment horizontal="left" wrapText="1"/>
    </xf>
    <xf numFmtId="0" fontId="7" fillId="0" borderId="0" xfId="0" applyFont="1" applyAlignment="1">
      <alignment horizontal="center" wrapText="1"/>
    </xf>
    <xf numFmtId="0" fontId="15" fillId="0" borderId="0" xfId="2" applyFont="1" applyAlignment="1"/>
    <xf numFmtId="164" fontId="7" fillId="4" borderId="0" xfId="0" applyNumberFormat="1" applyFont="1" applyFill="1" applyAlignment="1">
      <alignment wrapText="1"/>
    </xf>
    <xf numFmtId="0" fontId="7" fillId="4" borderId="0" xfId="2" applyFont="1" applyFill="1" applyAlignment="1">
      <alignment horizontal="right" wrapText="1"/>
    </xf>
    <xf numFmtId="0" fontId="7" fillId="4" borderId="5" xfId="0" applyFont="1" applyFill="1" applyBorder="1" applyAlignment="1">
      <alignment horizontal="center" wrapText="1"/>
    </xf>
    <xf numFmtId="0" fontId="7" fillId="4" borderId="1" xfId="0" applyFont="1" applyFill="1" applyBorder="1" applyAlignment="1">
      <alignment horizontal="center" wrapText="1"/>
    </xf>
    <xf numFmtId="175" fontId="1" fillId="0" borderId="0" xfId="0" applyNumberFormat="1" applyFont="1" applyAlignment="1">
      <alignment wrapText="1"/>
    </xf>
    <xf numFmtId="0" fontId="1" fillId="0" borderId="0" xfId="0" applyFont="1" applyAlignment="1">
      <alignment horizontal="left" vertical="center" wrapText="1"/>
    </xf>
    <xf numFmtId="0" fontId="1" fillId="0" borderId="24" xfId="0" applyFont="1" applyBorder="1" applyAlignment="1">
      <alignment wrapText="1"/>
    </xf>
    <xf numFmtId="0" fontId="7" fillId="3" borderId="23" xfId="0" applyFont="1" applyFill="1" applyBorder="1" applyAlignment="1">
      <alignment horizontal="left" wrapText="1"/>
    </xf>
    <xf numFmtId="182" fontId="1" fillId="0" borderId="6" xfId="0" applyNumberFormat="1" applyFont="1" applyBorder="1" applyAlignment="1">
      <alignment wrapText="1"/>
    </xf>
    <xf numFmtId="174" fontId="1" fillId="0" borderId="11" xfId="2" applyNumberFormat="1" applyFont="1" applyBorder="1">
      <alignment wrapText="1"/>
    </xf>
    <xf numFmtId="182" fontId="1" fillId="0" borderId="0" xfId="0" applyNumberFormat="1" applyFont="1" applyAlignment="1">
      <alignment wrapText="1"/>
    </xf>
    <xf numFmtId="183" fontId="1" fillId="0" borderId="0" xfId="0" applyNumberFormat="1" applyFont="1" applyAlignment="1">
      <alignment wrapText="1"/>
    </xf>
    <xf numFmtId="183" fontId="1" fillId="0" borderId="1" xfId="0" applyNumberFormat="1" applyFont="1" applyBorder="1" applyAlignment="1">
      <alignment wrapText="1"/>
    </xf>
    <xf numFmtId="185" fontId="1" fillId="4" borderId="25" xfId="0" applyNumberFormat="1" applyFont="1" applyFill="1" applyBorder="1" applyAlignment="1">
      <alignment wrapText="1"/>
    </xf>
    <xf numFmtId="181" fontId="1" fillId="5" borderId="0" xfId="0" applyNumberFormat="1" applyFont="1" applyFill="1" applyAlignment="1">
      <alignment wrapText="1"/>
    </xf>
    <xf numFmtId="0" fontId="8" fillId="4" borderId="26" xfId="0" applyFont="1" applyFill="1" applyBorder="1" applyAlignment="1">
      <alignment horizontal="center" wrapText="1"/>
    </xf>
    <xf numFmtId="0" fontId="8" fillId="4" borderId="27" xfId="0" applyFont="1" applyFill="1" applyBorder="1" applyAlignment="1">
      <alignment horizontal="center" wrapText="1"/>
    </xf>
    <xf numFmtId="168" fontId="8" fillId="4" borderId="27" xfId="0" applyNumberFormat="1" applyFont="1" applyFill="1" applyBorder="1" applyAlignment="1">
      <alignment horizontal="center" wrapText="1"/>
    </xf>
    <xf numFmtId="169" fontId="1" fillId="4" borderId="27" xfId="0" applyNumberFormat="1" applyFont="1" applyFill="1" applyBorder="1" applyAlignment="1">
      <alignment wrapText="1"/>
    </xf>
    <xf numFmtId="0" fontId="1" fillId="4" borderId="27" xfId="0" applyFont="1" applyFill="1" applyBorder="1" applyAlignment="1">
      <alignment horizontal="left" wrapText="1"/>
    </xf>
    <xf numFmtId="173" fontId="1" fillId="4" borderId="27" xfId="0" applyNumberFormat="1" applyFont="1" applyFill="1" applyBorder="1" applyAlignment="1">
      <alignment wrapText="1"/>
    </xf>
    <xf numFmtId="0" fontId="1" fillId="4" borderId="27" xfId="0" applyFont="1" applyFill="1" applyBorder="1" applyAlignment="1">
      <alignment horizontal="right" wrapText="1"/>
    </xf>
    <xf numFmtId="174" fontId="1" fillId="4" borderId="27" xfId="0" applyNumberFormat="1" applyFont="1" applyFill="1" applyBorder="1" applyAlignment="1">
      <alignment wrapText="1"/>
    </xf>
    <xf numFmtId="164" fontId="1" fillId="4" borderId="27" xfId="0" applyNumberFormat="1" applyFont="1" applyFill="1" applyBorder="1" applyAlignment="1">
      <alignment wrapText="1"/>
    </xf>
    <xf numFmtId="164" fontId="1" fillId="4" borderId="28" xfId="0" applyNumberFormat="1" applyFont="1" applyFill="1" applyBorder="1" applyAlignment="1">
      <alignment wrapText="1"/>
    </xf>
    <xf numFmtId="169" fontId="1" fillId="4" borderId="29" xfId="0" applyNumberFormat="1" applyFont="1" applyFill="1" applyBorder="1" applyAlignment="1">
      <alignment wrapText="1"/>
    </xf>
    <xf numFmtId="174" fontId="7" fillId="0" borderId="0" xfId="0" applyNumberFormat="1" applyFont="1" applyAlignment="1">
      <alignment wrapText="1"/>
    </xf>
    <xf numFmtId="174" fontId="7" fillId="4" borderId="0" xfId="0" applyNumberFormat="1" applyFont="1" applyFill="1" applyAlignment="1">
      <alignment wrapText="1"/>
    </xf>
    <xf numFmtId="173" fontId="7" fillId="0" borderId="0" xfId="0" applyNumberFormat="1" applyFont="1" applyAlignment="1">
      <alignment wrapText="1"/>
    </xf>
    <xf numFmtId="173" fontId="7" fillId="4" borderId="0" xfId="0" applyNumberFormat="1" applyFont="1" applyFill="1" applyAlignment="1">
      <alignment wrapText="1"/>
    </xf>
    <xf numFmtId="174" fontId="7" fillId="0" borderId="11" xfId="0" applyNumberFormat="1" applyFont="1" applyBorder="1" applyAlignment="1">
      <alignment wrapText="1"/>
    </xf>
    <xf numFmtId="174" fontId="7" fillId="4" borderId="11" xfId="0" applyNumberFormat="1" applyFont="1" applyFill="1" applyBorder="1" applyAlignment="1">
      <alignment wrapText="1"/>
    </xf>
    <xf numFmtId="43" fontId="1" fillId="0" borderId="0" xfId="4" applyFont="1" applyAlignment="1">
      <alignment wrapText="1"/>
    </xf>
    <xf numFmtId="0" fontId="0" fillId="0" borderId="18" xfId="0" applyBorder="1"/>
    <xf numFmtId="0" fontId="1" fillId="2" borderId="25" xfId="0" applyFont="1" applyFill="1" applyBorder="1" applyAlignment="1">
      <alignment wrapText="1"/>
    </xf>
    <xf numFmtId="182" fontId="17" fillId="0" borderId="0" xfId="0" applyNumberFormat="1" applyFont="1" applyAlignment="1">
      <alignment wrapText="1"/>
    </xf>
    <xf numFmtId="183" fontId="17" fillId="0" borderId="1" xfId="0" applyNumberFormat="1" applyFont="1" applyBorder="1" applyAlignment="1">
      <alignment wrapText="1"/>
    </xf>
    <xf numFmtId="183" fontId="17" fillId="0" borderId="6" xfId="0" applyNumberFormat="1" applyFont="1" applyBorder="1" applyAlignment="1">
      <alignment wrapText="1"/>
    </xf>
    <xf numFmtId="183" fontId="1" fillId="0" borderId="5" xfId="0" applyNumberFormat="1" applyFont="1" applyBorder="1" applyAlignment="1">
      <alignment wrapText="1"/>
    </xf>
    <xf numFmtId="182" fontId="1" fillId="0" borderId="7" xfId="0" applyNumberFormat="1" applyFont="1" applyBorder="1" applyAlignment="1">
      <alignment wrapText="1"/>
    </xf>
    <xf numFmtId="185" fontId="1" fillId="0" borderId="10" xfId="0" applyNumberFormat="1" applyFont="1" applyBorder="1" applyAlignment="1">
      <alignment wrapText="1"/>
    </xf>
    <xf numFmtId="186" fontId="1" fillId="0" borderId="0" xfId="0" applyNumberFormat="1" applyFont="1" applyAlignment="1">
      <alignment horizontal="right" wrapText="1"/>
    </xf>
    <xf numFmtId="186" fontId="1" fillId="0" borderId="1" xfId="0" applyNumberFormat="1" applyFont="1" applyBorder="1" applyAlignment="1">
      <alignment horizontal="right" wrapText="1"/>
    </xf>
    <xf numFmtId="186" fontId="1" fillId="0" borderId="6" xfId="0" applyNumberFormat="1" applyFont="1" applyBorder="1" applyAlignment="1">
      <alignment horizontal="right" wrapText="1"/>
    </xf>
    <xf numFmtId="174" fontId="1" fillId="4" borderId="11" xfId="0" applyNumberFormat="1" applyFont="1" applyFill="1" applyBorder="1"/>
    <xf numFmtId="0" fontId="7" fillId="0" borderId="0" xfId="2" applyFont="1" applyBorder="1">
      <alignment wrapText="1"/>
    </xf>
    <xf numFmtId="0" fontId="1" fillId="4" borderId="0" xfId="2" applyFont="1" applyFill="1" applyBorder="1" applyAlignment="1">
      <alignment horizontal="left" wrapText="1"/>
    </xf>
    <xf numFmtId="0" fontId="3" fillId="0" borderId="0" xfId="2" applyBorder="1" applyAlignment="1"/>
    <xf numFmtId="0" fontId="1" fillId="3" borderId="0" xfId="0" applyFont="1" applyFill="1" applyAlignment="1">
      <alignment horizontal="left" wrapText="1"/>
    </xf>
    <xf numFmtId="0" fontId="6" fillId="0" borderId="0" xfId="0" applyFont="1" applyAlignment="1">
      <alignment horizontal="center" wrapText="1"/>
    </xf>
    <xf numFmtId="0" fontId="5" fillId="0" borderId="0" xfId="0" applyFont="1" applyAlignment="1">
      <alignment horizontal="center" wrapText="1"/>
    </xf>
    <xf numFmtId="0" fontId="1" fillId="0" borderId="0" xfId="0" applyFont="1" applyAlignment="1">
      <alignment horizontal="left" vertical="top" wrapText="1"/>
    </xf>
    <xf numFmtId="0" fontId="1" fillId="0" borderId="31" xfId="0" applyFont="1" applyBorder="1" applyAlignment="1">
      <alignment wrapText="1"/>
    </xf>
    <xf numFmtId="0" fontId="15" fillId="0" borderId="15" xfId="0" applyFont="1" applyBorder="1" applyAlignment="1">
      <alignment wrapText="1"/>
    </xf>
    <xf numFmtId="0" fontId="2" fillId="0" borderId="31" xfId="0" applyFont="1" applyBorder="1" applyAlignment="1">
      <alignment horizontal="center" wrapText="1"/>
    </xf>
    <xf numFmtId="0" fontId="7" fillId="0" borderId="32" xfId="0" applyFont="1" applyBorder="1"/>
    <xf numFmtId="0" fontId="2" fillId="0" borderId="33" xfId="0" applyFont="1" applyBorder="1" applyAlignment="1">
      <alignment horizontal="center" wrapText="1"/>
    </xf>
    <xf numFmtId="0" fontId="1" fillId="0" borderId="30" xfId="0" applyFont="1" applyBorder="1" applyAlignment="1">
      <alignment wrapText="1"/>
    </xf>
    <xf numFmtId="168" fontId="7" fillId="0" borderId="0" xfId="0" applyNumberFormat="1" applyFont="1" applyAlignment="1">
      <alignment horizontal="center" wrapText="1"/>
    </xf>
    <xf numFmtId="172" fontId="1" fillId="0" borderId="0" xfId="0" applyNumberFormat="1" applyFont="1" applyAlignment="1">
      <alignment horizontal="center" wrapText="1"/>
    </xf>
    <xf numFmtId="170" fontId="1" fillId="0" borderId="0" xfId="0" applyNumberFormat="1" applyFont="1"/>
    <xf numFmtId="185" fontId="1" fillId="0" borderId="0" xfId="0" applyNumberFormat="1" applyFont="1" applyAlignment="1">
      <alignment wrapText="1"/>
    </xf>
    <xf numFmtId="180" fontId="1" fillId="0" borderId="0" xfId="3" applyNumberFormat="1" applyFont="1" applyFill="1" applyBorder="1" applyAlignment="1"/>
    <xf numFmtId="181" fontId="1" fillId="0" borderId="0" xfId="0" applyNumberFormat="1" applyFont="1" applyAlignment="1">
      <alignment wrapText="1"/>
    </xf>
    <xf numFmtId="0" fontId="7" fillId="0" borderId="31" xfId="0" applyFont="1" applyBorder="1"/>
    <xf numFmtId="182" fontId="18" fillId="0" borderId="0" xfId="0" applyNumberFormat="1" applyFont="1" applyAlignment="1">
      <alignment wrapText="1"/>
    </xf>
    <xf numFmtId="183" fontId="18" fillId="0" borderId="0" xfId="0" applyNumberFormat="1" applyFont="1" applyAlignment="1">
      <alignment wrapText="1"/>
    </xf>
    <xf numFmtId="183" fontId="18" fillId="0" borderId="1" xfId="0" applyNumberFormat="1" applyFont="1" applyBorder="1" applyAlignment="1">
      <alignment wrapText="1"/>
    </xf>
    <xf numFmtId="166" fontId="7" fillId="0" borderId="0" xfId="0" applyNumberFormat="1" applyFont="1" applyAlignment="1">
      <alignment wrapText="1"/>
    </xf>
    <xf numFmtId="184" fontId="1" fillId="0" borderId="0" xfId="0" applyNumberFormat="1" applyFont="1" applyAlignment="1">
      <alignment wrapText="1"/>
    </xf>
    <xf numFmtId="168" fontId="1" fillId="0" borderId="0" xfId="0" applyNumberFormat="1" applyFont="1" applyAlignment="1">
      <alignment horizontal="center" wrapText="1"/>
    </xf>
    <xf numFmtId="0" fontId="15" fillId="0" borderId="0" xfId="0" applyFont="1" applyAlignment="1">
      <alignment wrapText="1"/>
    </xf>
    <xf numFmtId="187" fontId="18" fillId="0" borderId="0" xfId="0" applyNumberFormat="1" applyFont="1" applyAlignment="1">
      <alignment wrapText="1"/>
    </xf>
    <xf numFmtId="182" fontId="19" fillId="0" borderId="0" xfId="0" applyNumberFormat="1" applyFont="1" applyAlignment="1">
      <alignment wrapText="1"/>
    </xf>
    <xf numFmtId="183" fontId="19" fillId="0" borderId="0" xfId="0" applyNumberFormat="1" applyFont="1" applyAlignment="1">
      <alignment wrapText="1"/>
    </xf>
    <xf numFmtId="183" fontId="19" fillId="0" borderId="1" xfId="0" applyNumberFormat="1" applyFont="1" applyBorder="1" applyAlignment="1">
      <alignment wrapText="1"/>
    </xf>
    <xf numFmtId="173" fontId="1" fillId="4" borderId="35" xfId="0" applyNumberFormat="1" applyFont="1" applyFill="1" applyBorder="1" applyAlignment="1">
      <alignment wrapText="1"/>
    </xf>
    <xf numFmtId="174" fontId="7" fillId="4" borderId="34" xfId="0" applyNumberFormat="1" applyFont="1" applyFill="1" applyBorder="1" applyAlignment="1">
      <alignment wrapText="1"/>
    </xf>
    <xf numFmtId="169" fontId="1" fillId="0" borderId="5" xfId="2" applyNumberFormat="1" applyFont="1" applyBorder="1">
      <alignment wrapText="1"/>
    </xf>
    <xf numFmtId="169" fontId="1" fillId="4" borderId="36" xfId="2" applyNumberFormat="1" applyFont="1" applyFill="1" applyBorder="1">
      <alignment wrapText="1"/>
    </xf>
    <xf numFmtId="165" fontId="1" fillId="4" borderId="37" xfId="0" applyNumberFormat="1" applyFont="1" applyFill="1" applyBorder="1" applyAlignment="1">
      <alignment horizontal="right" wrapText="1"/>
    </xf>
    <xf numFmtId="0" fontId="1" fillId="4" borderId="0" xfId="0" applyFont="1" applyFill="1" applyAlignment="1">
      <alignment horizontal="center" wrapText="1"/>
    </xf>
    <xf numFmtId="0" fontId="1" fillId="4" borderId="1" xfId="0" applyFont="1" applyFill="1" applyBorder="1" applyAlignment="1">
      <alignment horizontal="center" wrapText="1"/>
    </xf>
    <xf numFmtId="170" fontId="1" fillId="4" borderId="0" xfId="0" applyNumberFormat="1" applyFont="1" applyFill="1"/>
    <xf numFmtId="185" fontId="1" fillId="4" borderId="0" xfId="0" applyNumberFormat="1" applyFont="1" applyFill="1" applyAlignment="1">
      <alignment wrapText="1"/>
    </xf>
    <xf numFmtId="0" fontId="1" fillId="0" borderId="0" xfId="0" applyFont="1" applyAlignment="1">
      <alignment horizontal="left" wrapText="1"/>
    </xf>
    <xf numFmtId="0" fontId="0" fillId="0" borderId="0" xfId="0"/>
    <xf numFmtId="0" fontId="2" fillId="0" borderId="0" xfId="0" applyFont="1" applyAlignment="1">
      <alignment horizontal="left" wrapText="1"/>
    </xf>
    <xf numFmtId="0" fontId="7" fillId="0" borderId="0" xfId="0" applyFont="1" applyAlignment="1">
      <alignment horizontal="left" wrapText="1"/>
    </xf>
    <xf numFmtId="0" fontId="1" fillId="0" borderId="0" xfId="0" applyFont="1" applyAlignment="1">
      <alignment horizontal="left" vertical="center" wrapText="1"/>
    </xf>
    <xf numFmtId="0" fontId="1" fillId="0" borderId="1" xfId="0" applyFont="1" applyBorder="1" applyAlignment="1">
      <alignment horizontal="center" wrapText="1"/>
    </xf>
    <xf numFmtId="0" fontId="1" fillId="0" borderId="0" xfId="0" applyFont="1" applyAlignment="1">
      <alignment horizontal="left"/>
    </xf>
    <xf numFmtId="0" fontId="1" fillId="0" borderId="0" xfId="0" applyFont="1" applyAlignment="1">
      <alignment horizontal="center" wrapText="1"/>
    </xf>
    <xf numFmtId="0" fontId="6" fillId="0" borderId="0" xfId="0" applyFont="1" applyAlignment="1">
      <alignment horizontal="center" wrapText="1"/>
    </xf>
    <xf numFmtId="0" fontId="5" fillId="0" borderId="0" xfId="0" applyFont="1" applyAlignment="1">
      <alignment horizontal="center" wrapText="1"/>
    </xf>
    <xf numFmtId="0" fontId="1" fillId="0" borderId="0" xfId="0" applyFont="1" applyAlignment="1">
      <alignment wrapText="1"/>
    </xf>
    <xf numFmtId="0" fontId="8" fillId="0" borderId="0" xfId="0" applyFont="1" applyAlignment="1">
      <alignment horizontal="left" wrapText="1"/>
    </xf>
    <xf numFmtId="0" fontId="7" fillId="0" borderId="0" xfId="0" applyFont="1"/>
    <xf numFmtId="0" fontId="2" fillId="0" borderId="0" xfId="0" applyFont="1" applyAlignment="1">
      <alignment wrapText="1"/>
    </xf>
    <xf numFmtId="0" fontId="7" fillId="0" borderId="0" xfId="0" applyFont="1" applyAlignment="1">
      <alignment horizontal="left" wrapText="1" indent="1"/>
    </xf>
    <xf numFmtId="0" fontId="7" fillId="0" borderId="0" xfId="0" applyFont="1" applyAlignment="1">
      <alignment horizontal="left" indent="1"/>
    </xf>
    <xf numFmtId="0" fontId="1" fillId="0" borderId="11" xfId="0" applyFont="1" applyBorder="1" applyAlignment="1">
      <alignment horizontal="center" wrapText="1"/>
    </xf>
    <xf numFmtId="0" fontId="9" fillId="0" borderId="1" xfId="0" applyFont="1" applyBorder="1" applyAlignment="1">
      <alignment horizontal="center" wrapText="1"/>
    </xf>
    <xf numFmtId="0" fontId="2" fillId="0" borderId="31" xfId="0" applyFont="1" applyBorder="1" applyAlignment="1">
      <alignment horizontal="left" wrapText="1"/>
    </xf>
    <xf numFmtId="0" fontId="0" fillId="0" borderId="11" xfId="0" applyBorder="1"/>
    <xf numFmtId="0" fontId="2" fillId="0" borderId="18" xfId="0" applyFont="1" applyBorder="1" applyAlignment="1">
      <alignment horizontal="left" wrapText="1"/>
    </xf>
    <xf numFmtId="0" fontId="8" fillId="0" borderId="18" xfId="0" applyFont="1" applyBorder="1" applyAlignment="1">
      <alignment horizontal="left" wrapText="1"/>
    </xf>
    <xf numFmtId="0" fontId="2" fillId="3" borderId="22" xfId="0" applyFont="1" applyFill="1" applyBorder="1" applyAlignment="1">
      <alignment horizontal="left" wrapText="1"/>
    </xf>
    <xf numFmtId="0" fontId="2" fillId="3" borderId="12" xfId="0" applyFont="1" applyFill="1" applyBorder="1" applyAlignment="1">
      <alignment horizontal="left" wrapText="1"/>
    </xf>
    <xf numFmtId="0" fontId="2" fillId="3" borderId="11" xfId="0" applyFont="1" applyFill="1" applyBorder="1" applyAlignment="1">
      <alignment horizontal="left" wrapText="1"/>
    </xf>
    <xf numFmtId="0" fontId="1" fillId="0" borderId="5" xfId="0" applyFont="1" applyBorder="1" applyAlignment="1">
      <alignment horizontal="left" wrapText="1"/>
    </xf>
    <xf numFmtId="0" fontId="19" fillId="0" borderId="5" xfId="0" applyFont="1" applyBorder="1" applyAlignment="1">
      <alignment horizontal="left" wrapText="1"/>
    </xf>
    <xf numFmtId="0" fontId="2" fillId="3" borderId="16" xfId="0" applyFont="1" applyFill="1" applyBorder="1" applyAlignment="1">
      <alignment horizontal="left" wrapText="1"/>
    </xf>
    <xf numFmtId="0" fontId="2" fillId="3" borderId="0" xfId="0" applyFont="1" applyFill="1" applyAlignment="1">
      <alignment horizontal="left" wrapText="1"/>
    </xf>
    <xf numFmtId="0" fontId="19" fillId="0" borderId="0" xfId="0" applyFont="1" applyAlignment="1">
      <alignment horizontal="left" wrapText="1"/>
    </xf>
    <xf numFmtId="0" fontId="1" fillId="0" borderId="0" xfId="0" applyFont="1" applyAlignment="1">
      <alignment horizontal="left" vertical="top" wrapText="1"/>
    </xf>
    <xf numFmtId="0" fontId="11" fillId="0" borderId="0" xfId="0" applyFont="1" applyAlignment="1">
      <alignment horizontal="center" wrapText="1"/>
    </xf>
    <xf numFmtId="0" fontId="7" fillId="4" borderId="0" xfId="0" applyFont="1" applyFill="1" applyAlignment="1">
      <alignment horizontal="center" wrapText="1"/>
    </xf>
    <xf numFmtId="0" fontId="7" fillId="0" borderId="0" xfId="0" applyFont="1" applyAlignment="1">
      <alignment horizontal="center" wrapText="1"/>
    </xf>
    <xf numFmtId="0" fontId="1" fillId="0" borderId="5" xfId="0" applyFont="1" applyBorder="1" applyAlignment="1">
      <alignment horizontal="center" wrapText="1"/>
    </xf>
    <xf numFmtId="0" fontId="7" fillId="0" borderId="5" xfId="0" applyFont="1" applyBorder="1" applyAlignment="1">
      <alignment horizontal="center" wrapText="1"/>
    </xf>
    <xf numFmtId="168" fontId="7" fillId="4" borderId="1" xfId="0" applyNumberFormat="1" applyFont="1" applyFill="1" applyBorder="1" applyAlignment="1">
      <alignment horizontal="center" wrapText="1"/>
    </xf>
    <xf numFmtId="0" fontId="7" fillId="4" borderId="1" xfId="0" applyFont="1" applyFill="1" applyBorder="1" applyAlignment="1">
      <alignment horizontal="center" wrapText="1"/>
    </xf>
    <xf numFmtId="0" fontId="1" fillId="4" borderId="0" xfId="0" applyFont="1" applyFill="1" applyAlignment="1">
      <alignment horizontal="center" wrapText="1"/>
    </xf>
    <xf numFmtId="0" fontId="1" fillId="4" borderId="1" xfId="0" applyFont="1" applyFill="1" applyBorder="1" applyAlignment="1">
      <alignment horizontal="center" wrapText="1"/>
    </xf>
    <xf numFmtId="168" fontId="1" fillId="0" borderId="1" xfId="0" applyNumberFormat="1" applyFont="1" applyBorder="1" applyAlignment="1">
      <alignment horizontal="center" wrapText="1"/>
    </xf>
    <xf numFmtId="168" fontId="7" fillId="0" borderId="1" xfId="0" applyNumberFormat="1" applyFont="1" applyBorder="1" applyAlignment="1">
      <alignment horizontal="center" wrapText="1"/>
    </xf>
  </cellXfs>
  <cellStyles count="5">
    <cellStyle name="Comma" xfId="4" builtinId="3"/>
    <cellStyle name="Normal" xfId="0" builtinId="0"/>
    <cellStyle name="Normal (Table)" xfId="1" xr:uid="{00000000-0005-0000-0000-000002000000}"/>
    <cellStyle name="Normal 2" xfId="2" xr:uid="{00000000-0005-0000-0000-000003000000}"/>
    <cellStyle name="Percent" xfId="3" builtinId="5"/>
  </cellStyles>
  <dxfs count="5">
    <dxf>
      <font>
        <color rgb="FF9C0006"/>
      </font>
      <fill>
        <patternFill>
          <bgColor rgb="FFFFC7CE"/>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s>
  <tableStyles count="0"/>
  <colors>
    <mruColors>
      <color rgb="FF69FF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95"/>
  <sheetViews>
    <sheetView showGridLines="0" tabSelected="1" showRuler="0" zoomScale="90" zoomScaleNormal="90" zoomScaleSheetLayoutView="90" workbookViewId="0">
      <pane xSplit="3" ySplit="10" topLeftCell="D11" activePane="bottomRight" state="frozen"/>
      <selection activeCell="AL16" sqref="AL16"/>
      <selection pane="topRight" activeCell="AL16" sqref="AL16"/>
      <selection pane="bottomLeft" activeCell="AL16" sqref="AL16"/>
      <selection pane="bottomRight" activeCell="AB12" sqref="AB12"/>
    </sheetView>
  </sheetViews>
  <sheetFormatPr defaultColWidth="13.54296875" defaultRowHeight="12.5" x14ac:dyDescent="0.25"/>
  <cols>
    <col min="1" max="1" width="2.54296875" customWidth="1"/>
    <col min="2" max="2" width="3.453125" customWidth="1"/>
    <col min="3" max="3" width="33.54296875" customWidth="1"/>
    <col min="4" max="4" width="0.54296875" customWidth="1"/>
    <col min="5" max="5" width="14.453125" style="110" customWidth="1"/>
    <col min="6" max="6" width="0.54296875" customWidth="1"/>
    <col min="7" max="7" width="14.453125" customWidth="1"/>
    <col min="8" max="8" width="0.54296875" customWidth="1"/>
    <col min="9" max="9" width="15.54296875" style="117" customWidth="1"/>
    <col min="10" max="10" width="0.54296875" customWidth="1"/>
    <col min="11" max="11" width="15.54296875" style="117" customWidth="1"/>
    <col min="12" max="12" width="0.54296875" style="117" customWidth="1"/>
    <col min="13" max="13" width="15.54296875" style="162" customWidth="1"/>
    <col min="14" max="14" width="0.54296875" customWidth="1"/>
    <col min="15" max="15" width="14.453125" style="110" customWidth="1"/>
    <col min="16" max="16" width="0.54296875" customWidth="1"/>
    <col min="17" max="17" width="14.453125" customWidth="1"/>
    <col min="18" max="18" width="0.54296875" customWidth="1"/>
    <col min="19" max="19" width="15.54296875" style="117" customWidth="1"/>
    <col min="20" max="20" width="0.54296875" customWidth="1"/>
    <col min="21" max="21" width="15.54296875" style="117" customWidth="1"/>
    <col min="22" max="22" width="0.54296875" style="117" customWidth="1"/>
    <col min="23" max="23" width="15.54296875" style="162" customWidth="1"/>
    <col min="24" max="24" width="1.453125" style="162" customWidth="1"/>
    <col min="25" max="25" width="14.453125" style="110" customWidth="1"/>
    <col min="26" max="26" width="1.453125" style="110" customWidth="1"/>
    <col min="27" max="27" width="15.54296875" style="162" customWidth="1"/>
    <col min="28" max="28" width="2.453125" customWidth="1"/>
    <col min="29" max="36" width="5.54296875" bestFit="1" customWidth="1"/>
    <col min="37" max="37" width="7" bestFit="1" customWidth="1"/>
    <col min="38" max="40" width="5.54296875" bestFit="1" customWidth="1"/>
    <col min="41" max="41" width="7" bestFit="1" customWidth="1"/>
  </cols>
  <sheetData>
    <row r="1" spans="1:31" ht="55.5" customHeight="1" x14ac:dyDescent="0.25">
      <c r="A1" s="270" t="e" vm="1">
        <v>#VALUE!</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row>
    <row r="2" spans="1:31" ht="6" customHeight="1" x14ac:dyDescent="0.25">
      <c r="A2" s="35"/>
      <c r="B2" s="35"/>
      <c r="C2" s="35"/>
      <c r="D2" s="35"/>
      <c r="E2" s="109"/>
      <c r="F2" s="43"/>
      <c r="G2" s="43"/>
      <c r="H2" s="43"/>
      <c r="I2" s="116"/>
      <c r="J2" s="35"/>
      <c r="K2" s="116"/>
      <c r="L2" s="116"/>
      <c r="M2" s="27"/>
      <c r="O2" s="109"/>
      <c r="P2" s="43"/>
      <c r="Q2" s="43"/>
      <c r="R2" s="43"/>
      <c r="S2" s="116"/>
      <c r="T2" s="35"/>
      <c r="U2" s="116"/>
      <c r="V2" s="116"/>
      <c r="W2" s="27"/>
      <c r="X2" s="27"/>
      <c r="Y2" s="109"/>
      <c r="Z2" s="109"/>
      <c r="AA2" s="27"/>
    </row>
    <row r="3" spans="1:31" ht="18.649999999999999" customHeight="1" x14ac:dyDescent="0.4">
      <c r="A3" s="271" t="s">
        <v>52</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row>
    <row r="4" spans="1:31" ht="18.649999999999999" customHeight="1" x14ac:dyDescent="0.35">
      <c r="A4" s="272" t="s">
        <v>26</v>
      </c>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row>
    <row r="5" spans="1:31" ht="19.399999999999999" customHeight="1" x14ac:dyDescent="0.35">
      <c r="A5" s="272" t="s">
        <v>11</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row>
    <row r="6" spans="1:31" ht="19.399999999999999" customHeight="1" x14ac:dyDescent="0.25">
      <c r="A6" s="35"/>
      <c r="B6" s="35"/>
      <c r="C6" s="35"/>
      <c r="D6" s="35"/>
      <c r="E6" s="109"/>
      <c r="F6" s="43"/>
      <c r="G6" s="43"/>
      <c r="H6" s="43"/>
      <c r="I6" s="116"/>
      <c r="J6" s="35"/>
      <c r="K6" s="116"/>
      <c r="L6" s="116"/>
      <c r="M6" s="27"/>
      <c r="O6" s="109"/>
      <c r="P6" s="43"/>
      <c r="Q6" s="43"/>
      <c r="R6" s="43"/>
      <c r="S6" s="116"/>
      <c r="T6" s="35"/>
      <c r="U6" s="116"/>
      <c r="V6" s="116"/>
      <c r="W6" s="27"/>
      <c r="X6" s="27"/>
      <c r="Y6" s="109"/>
      <c r="Z6" s="109"/>
      <c r="AA6" s="27"/>
    </row>
    <row r="7" spans="1:31" ht="28.5" customHeight="1" x14ac:dyDescent="0.25">
      <c r="D7" s="35"/>
      <c r="E7" s="268" t="s">
        <v>54</v>
      </c>
      <c r="F7" s="268"/>
      <c r="G7" s="268"/>
      <c r="H7" s="268"/>
      <c r="I7" s="268"/>
      <c r="J7" s="268"/>
      <c r="K7" s="268"/>
      <c r="M7" s="163"/>
      <c r="O7" s="268" t="s">
        <v>54</v>
      </c>
      <c r="P7" s="268"/>
      <c r="Q7" s="268"/>
      <c r="R7" s="268"/>
      <c r="S7" s="268"/>
      <c r="T7" s="268"/>
      <c r="U7" s="268"/>
      <c r="W7" s="163"/>
      <c r="X7" s="176"/>
      <c r="Y7" s="268" t="s">
        <v>54</v>
      </c>
      <c r="Z7" s="268"/>
      <c r="AA7" s="259" t="s">
        <v>153</v>
      </c>
      <c r="AB7" s="35"/>
      <c r="AC7" s="35"/>
      <c r="AD7" s="35"/>
      <c r="AE7" s="35"/>
    </row>
    <row r="8" spans="1:31" ht="18.649999999999999" customHeight="1" x14ac:dyDescent="0.3">
      <c r="D8" s="35"/>
      <c r="E8" s="29" t="s">
        <v>20</v>
      </c>
      <c r="F8" s="111"/>
      <c r="G8" s="29" t="s">
        <v>21</v>
      </c>
      <c r="H8" s="111"/>
      <c r="I8" s="29" t="s">
        <v>22</v>
      </c>
      <c r="J8" s="30"/>
      <c r="K8" s="29" t="s">
        <v>23</v>
      </c>
      <c r="M8" s="163" t="s">
        <v>55</v>
      </c>
      <c r="O8" s="26" t="s">
        <v>20</v>
      </c>
      <c r="P8" s="26"/>
      <c r="Q8" s="26" t="s">
        <v>21</v>
      </c>
      <c r="R8" s="26"/>
      <c r="S8" s="26" t="s">
        <v>22</v>
      </c>
      <c r="T8" s="26"/>
      <c r="U8" s="26" t="s">
        <v>23</v>
      </c>
      <c r="W8" s="163" t="s">
        <v>55</v>
      </c>
      <c r="X8" s="176"/>
      <c r="Y8" s="26" t="s">
        <v>20</v>
      </c>
      <c r="Z8" s="26"/>
      <c r="AA8" s="259" t="s">
        <v>154</v>
      </c>
    </row>
    <row r="9" spans="1:31" ht="18.649999999999999" customHeight="1" x14ac:dyDescent="0.25">
      <c r="D9" s="35"/>
      <c r="E9" s="31">
        <v>2024</v>
      </c>
      <c r="F9" s="44"/>
      <c r="G9" s="31">
        <f>E9</f>
        <v>2024</v>
      </c>
      <c r="H9" s="44"/>
      <c r="I9" s="31">
        <f>G9</f>
        <v>2024</v>
      </c>
      <c r="K9" s="31">
        <f>E9</f>
        <v>2024</v>
      </c>
      <c r="M9" s="164">
        <f>E9</f>
        <v>2024</v>
      </c>
      <c r="O9" s="31">
        <v>2025</v>
      </c>
      <c r="P9" s="237"/>
      <c r="Q9" s="31">
        <f>O9</f>
        <v>2025</v>
      </c>
      <c r="R9" s="44"/>
      <c r="S9" s="31">
        <f>Q9</f>
        <v>2025</v>
      </c>
      <c r="U9" s="31">
        <f>O9</f>
        <v>2025</v>
      </c>
      <c r="W9" s="164">
        <f>O9</f>
        <v>2025</v>
      </c>
      <c r="X9" s="236"/>
      <c r="Y9" s="31">
        <v>2026</v>
      </c>
      <c r="Z9" s="237"/>
      <c r="AA9" s="260" t="s">
        <v>155</v>
      </c>
    </row>
    <row r="10" spans="1:31" ht="18.649999999999999" customHeight="1" x14ac:dyDescent="0.3">
      <c r="D10" s="35"/>
      <c r="E10" s="30"/>
      <c r="F10" s="43"/>
      <c r="G10" s="30"/>
      <c r="H10" s="43"/>
      <c r="I10" s="30"/>
      <c r="K10" s="30"/>
      <c r="M10" s="165"/>
      <c r="O10" s="30"/>
      <c r="P10" s="113"/>
      <c r="Q10" s="113"/>
      <c r="R10" s="113"/>
      <c r="S10" s="113"/>
      <c r="T10" s="113"/>
      <c r="U10" s="113"/>
      <c r="W10" s="165"/>
      <c r="X10" s="160"/>
      <c r="Y10" s="30"/>
      <c r="Z10" s="113"/>
      <c r="AA10" s="165"/>
    </row>
    <row r="11" spans="1:31" ht="18.649999999999999" customHeight="1" x14ac:dyDescent="0.3">
      <c r="A11" s="265" t="s">
        <v>124</v>
      </c>
      <c r="B11" s="264"/>
      <c r="C11" s="264"/>
      <c r="D11" s="34"/>
      <c r="E11"/>
      <c r="F11" s="43"/>
      <c r="H11" s="43"/>
      <c r="I11"/>
      <c r="K11"/>
      <c r="L11"/>
      <c r="M11" s="19"/>
      <c r="O11"/>
      <c r="S11"/>
      <c r="U11"/>
      <c r="V11"/>
      <c r="W11" s="19"/>
      <c r="X11" s="34"/>
      <c r="Y11"/>
      <c r="Z11"/>
      <c r="AA11" s="19"/>
    </row>
    <row r="12" spans="1:31" ht="18.649999999999999" customHeight="1" x14ac:dyDescent="0.25">
      <c r="B12" s="263" t="s">
        <v>113</v>
      </c>
      <c r="C12" s="264"/>
      <c r="D12" s="35"/>
      <c r="E12" s="33">
        <v>367100000</v>
      </c>
      <c r="F12" s="33"/>
      <c r="G12" s="243">
        <v>320400000</v>
      </c>
      <c r="H12" s="33"/>
      <c r="I12" s="243">
        <v>307600000</v>
      </c>
      <c r="J12" s="33"/>
      <c r="K12" s="243">
        <v>288900000</v>
      </c>
      <c r="L12"/>
      <c r="M12" s="5">
        <f>SUM(E12:K12)</f>
        <v>1284000000</v>
      </c>
      <c r="O12" s="33">
        <v>271600000</v>
      </c>
      <c r="P12" s="33"/>
      <c r="Q12" s="251">
        <v>292800000</v>
      </c>
      <c r="R12" s="33"/>
      <c r="S12" s="243">
        <v>302500000</v>
      </c>
      <c r="T12" s="33"/>
      <c r="U12" s="243">
        <v>268300000</v>
      </c>
      <c r="V12"/>
      <c r="W12" s="5">
        <f>SUM(O12:U12)</f>
        <v>1135200000</v>
      </c>
      <c r="X12" s="33"/>
      <c r="Y12" s="33">
        <v>311200000</v>
      </c>
      <c r="Z12" s="33"/>
      <c r="AA12" s="5">
        <f>SUM(U12,Y12,S12,Q12)</f>
        <v>1174800000</v>
      </c>
    </row>
    <row r="13" spans="1:31" ht="18.649999999999999" customHeight="1" x14ac:dyDescent="0.25">
      <c r="B13" s="263" t="s">
        <v>114</v>
      </c>
      <c r="C13" s="264"/>
      <c r="D13" s="35"/>
      <c r="E13" s="28">
        <v>555400000</v>
      </c>
      <c r="F13" s="28"/>
      <c r="G13" s="244">
        <v>518400000</v>
      </c>
      <c r="H13" s="28"/>
      <c r="I13" s="244">
        <v>539900000</v>
      </c>
      <c r="J13" s="28"/>
      <c r="K13" s="244">
        <v>662200000</v>
      </c>
      <c r="L13"/>
      <c r="M13" s="36">
        <f>SUM(E13:K13)</f>
        <v>2275900000</v>
      </c>
      <c r="O13" s="28">
        <v>541000000</v>
      </c>
      <c r="P13" s="28"/>
      <c r="Q13" s="252">
        <v>553000000</v>
      </c>
      <c r="R13" s="28"/>
      <c r="S13" s="244">
        <v>570200000</v>
      </c>
      <c r="T13" s="28"/>
      <c r="U13" s="244">
        <v>674300000</v>
      </c>
      <c r="V13"/>
      <c r="W13" s="36">
        <f>SUM(O13:U13)</f>
        <v>2338500000</v>
      </c>
      <c r="X13" s="28"/>
      <c r="Y13" s="28">
        <v>603700000</v>
      </c>
      <c r="Z13" s="28"/>
      <c r="AA13" s="36">
        <f t="shared" ref="AA13:AA14" si="0">SUM(U13,Y13,S13,Q13)</f>
        <v>2401200000</v>
      </c>
    </row>
    <row r="14" spans="1:31" ht="18.649999999999999" customHeight="1" x14ac:dyDescent="0.25">
      <c r="B14" s="263" t="s">
        <v>115</v>
      </c>
      <c r="C14" s="264"/>
      <c r="D14" s="35"/>
      <c r="E14" s="28">
        <v>30800000</v>
      </c>
      <c r="F14" s="28"/>
      <c r="G14" s="245">
        <v>32000000</v>
      </c>
      <c r="H14" s="28"/>
      <c r="I14" s="245">
        <v>28300000</v>
      </c>
      <c r="J14" s="28"/>
      <c r="K14" s="245">
        <v>32300000</v>
      </c>
      <c r="L14"/>
      <c r="M14" s="36">
        <f>SUM(E14:K14)</f>
        <v>123400000</v>
      </c>
      <c r="O14" s="28">
        <v>28000000</v>
      </c>
      <c r="P14" s="28"/>
      <c r="Q14" s="253">
        <v>29900000</v>
      </c>
      <c r="R14" s="28"/>
      <c r="S14" s="245">
        <v>28500000</v>
      </c>
      <c r="T14" s="28"/>
      <c r="U14" s="245">
        <v>27200000</v>
      </c>
      <c r="V14"/>
      <c r="W14" s="36">
        <f>SUM(O14:U14)</f>
        <v>113600000</v>
      </c>
      <c r="X14" s="28"/>
      <c r="Y14" s="28">
        <v>25000000</v>
      </c>
      <c r="Z14" s="28"/>
      <c r="AA14" s="36">
        <f t="shared" si="0"/>
        <v>110600000</v>
      </c>
    </row>
    <row r="15" spans="1:31" ht="18.649999999999999" customHeight="1" x14ac:dyDescent="0.25">
      <c r="B15" t="s">
        <v>56</v>
      </c>
      <c r="C15" s="128"/>
      <c r="D15" s="127"/>
      <c r="E15" s="129">
        <f>SUM(E12:E14)</f>
        <v>953300000</v>
      </c>
      <c r="F15" s="139"/>
      <c r="G15" s="129">
        <f>SUM(G12:G14)</f>
        <v>870800000</v>
      </c>
      <c r="H15" s="139"/>
      <c r="I15" s="129">
        <f>SUM(I12:I14)</f>
        <v>875800000</v>
      </c>
      <c r="J15" s="139"/>
      <c r="K15" s="129">
        <f>SUM(K12:K14)</f>
        <v>983400000</v>
      </c>
      <c r="L15"/>
      <c r="M15" s="130">
        <f>SUM(M12:M14)</f>
        <v>3683300000</v>
      </c>
      <c r="O15" s="129">
        <f>SUM(O12:O14)</f>
        <v>840600000</v>
      </c>
      <c r="P15" s="139"/>
      <c r="Q15" s="129">
        <f>SUM(Q12:Q14)</f>
        <v>875700000</v>
      </c>
      <c r="R15" s="139"/>
      <c r="S15" s="129">
        <f>SUM(S12:S14)</f>
        <v>901200000</v>
      </c>
      <c r="T15" s="139"/>
      <c r="U15" s="129">
        <f>SUM(U12:U14)</f>
        <v>969800000</v>
      </c>
      <c r="V15"/>
      <c r="W15" s="130">
        <f>SUM(W12:W14)</f>
        <v>3587300000</v>
      </c>
      <c r="X15" s="139"/>
      <c r="Y15" s="129">
        <f>SUM(Y12:Y14)</f>
        <v>939900000</v>
      </c>
      <c r="Z15" s="139"/>
      <c r="AA15" s="130">
        <f>SUM(U15,Y15,S15,Q15)</f>
        <v>3686600000</v>
      </c>
    </row>
    <row r="16" spans="1:31" ht="18.649999999999999" customHeight="1" x14ac:dyDescent="0.25">
      <c r="D16" s="35"/>
      <c r="E16" s="14"/>
      <c r="F16" s="27"/>
      <c r="G16" s="27"/>
      <c r="H16" s="27"/>
      <c r="I16" s="27"/>
      <c r="J16" s="27"/>
      <c r="K16" s="27"/>
      <c r="L16"/>
      <c r="M16" s="13"/>
      <c r="O16" s="14"/>
      <c r="P16" s="27"/>
      <c r="Q16" s="27"/>
      <c r="R16" s="27"/>
      <c r="S16" s="27"/>
      <c r="T16" s="27"/>
      <c r="U16" s="27"/>
      <c r="V16"/>
      <c r="W16" s="13"/>
      <c r="X16" s="34"/>
      <c r="Y16" s="14"/>
      <c r="Z16" s="27"/>
      <c r="AA16" s="13"/>
    </row>
    <row r="17" spans="1:27" ht="18.649999999999999" customHeight="1" x14ac:dyDescent="0.3">
      <c r="A17" s="265" t="s">
        <v>125</v>
      </c>
      <c r="B17" s="264"/>
      <c r="C17" s="264"/>
      <c r="D17" s="35"/>
      <c r="E17"/>
      <c r="I17"/>
      <c r="K17"/>
      <c r="L17"/>
      <c r="M17" s="19"/>
      <c r="O17"/>
      <c r="S17"/>
      <c r="U17"/>
      <c r="V17"/>
      <c r="W17" s="19"/>
      <c r="X17" s="34"/>
      <c r="Y17"/>
      <c r="Z17"/>
      <c r="AA17" s="19"/>
    </row>
    <row r="18" spans="1:27" ht="18.649999999999999" customHeight="1" x14ac:dyDescent="0.25">
      <c r="B18" s="263" t="s">
        <v>122</v>
      </c>
      <c r="C18" s="264"/>
      <c r="D18" s="35"/>
      <c r="E18" s="33">
        <v>339100000</v>
      </c>
      <c r="F18" s="33"/>
      <c r="G18" s="243">
        <v>299700000</v>
      </c>
      <c r="H18" s="33"/>
      <c r="I18" s="243">
        <v>306000000</v>
      </c>
      <c r="J18" s="33"/>
      <c r="K18" s="243">
        <v>413800000</v>
      </c>
      <c r="L18"/>
      <c r="M18" s="5">
        <f>SUM(E18:K18)</f>
        <v>1358600000</v>
      </c>
      <c r="O18" s="243">
        <v>335400000</v>
      </c>
      <c r="P18" s="33"/>
      <c r="Q18" s="243">
        <v>350300000</v>
      </c>
      <c r="R18" s="33"/>
      <c r="S18" s="243">
        <v>358500000</v>
      </c>
      <c r="T18" s="33"/>
      <c r="U18" s="243">
        <v>454400000</v>
      </c>
      <c r="V18"/>
      <c r="W18" s="5">
        <f>SUM(O18:U18)</f>
        <v>1498600000</v>
      </c>
      <c r="X18" s="33"/>
      <c r="Y18" s="243">
        <v>391100000</v>
      </c>
      <c r="Z18" s="33"/>
      <c r="AA18" s="5"/>
    </row>
    <row r="19" spans="1:27" ht="18.649999999999999" customHeight="1" x14ac:dyDescent="0.25">
      <c r="B19" s="263" t="s">
        <v>117</v>
      </c>
      <c r="C19" s="264"/>
      <c r="D19" s="35"/>
      <c r="E19" s="28">
        <v>419200000</v>
      </c>
      <c r="F19" s="28"/>
      <c r="G19" s="244">
        <v>379300000</v>
      </c>
      <c r="H19" s="28"/>
      <c r="I19" s="244">
        <v>374600000</v>
      </c>
      <c r="J19" s="28"/>
      <c r="K19" s="244">
        <v>362800000</v>
      </c>
      <c r="L19"/>
      <c r="M19" s="36">
        <f>SUM(E19:K19)</f>
        <v>1535900000</v>
      </c>
      <c r="O19" s="244">
        <v>359200000</v>
      </c>
      <c r="P19" s="28"/>
      <c r="Q19" s="244">
        <v>392700000</v>
      </c>
      <c r="R19" s="28"/>
      <c r="S19" s="244">
        <v>408700000</v>
      </c>
      <c r="T19" s="28"/>
      <c r="U19" s="244">
        <v>378900000</v>
      </c>
      <c r="V19"/>
      <c r="W19" s="36">
        <f>SUM(O19:U19)</f>
        <v>1539500000</v>
      </c>
      <c r="X19" s="28"/>
      <c r="Y19" s="244">
        <v>409200000</v>
      </c>
      <c r="Z19" s="28"/>
      <c r="AA19" s="36"/>
    </row>
    <row r="20" spans="1:27" ht="18.649999999999999" customHeight="1" x14ac:dyDescent="0.25">
      <c r="B20" s="263" t="s">
        <v>118</v>
      </c>
      <c r="C20" s="264"/>
      <c r="D20" s="35"/>
      <c r="E20" s="28">
        <v>195000000</v>
      </c>
      <c r="F20" s="28"/>
      <c r="G20" s="245">
        <v>191800000</v>
      </c>
      <c r="H20" s="28"/>
      <c r="I20" s="245">
        <v>195200000</v>
      </c>
      <c r="J20" s="28"/>
      <c r="K20" s="245">
        <v>206800000</v>
      </c>
      <c r="L20"/>
      <c r="M20" s="36">
        <f>SUM(E20:K20)</f>
        <v>788800000</v>
      </c>
      <c r="O20" s="245">
        <v>146000000</v>
      </c>
      <c r="P20" s="28"/>
      <c r="Q20" s="245">
        <v>132700000</v>
      </c>
      <c r="R20" s="28"/>
      <c r="S20" s="245">
        <v>134000000</v>
      </c>
      <c r="T20" s="28"/>
      <c r="U20" s="245">
        <v>136500000</v>
      </c>
      <c r="V20"/>
      <c r="W20" s="36">
        <f>SUM(O20:U20)</f>
        <v>549200000</v>
      </c>
      <c r="X20" s="28"/>
      <c r="Y20" s="245">
        <v>139600000</v>
      </c>
      <c r="Z20" s="28"/>
      <c r="AA20" s="36"/>
    </row>
    <row r="21" spans="1:27" ht="18.649999999999999" customHeight="1" x14ac:dyDescent="0.25">
      <c r="B21" t="s">
        <v>59</v>
      </c>
      <c r="C21" s="128"/>
      <c r="D21" s="127"/>
      <c r="E21" s="129">
        <f>SUM(E18:E20)</f>
        <v>953300000</v>
      </c>
      <c r="F21" s="139"/>
      <c r="G21" s="129">
        <f>SUM(G18:G20)</f>
        <v>870800000</v>
      </c>
      <c r="H21" s="139"/>
      <c r="I21" s="129">
        <f>SUM(I18:I20)</f>
        <v>875800000</v>
      </c>
      <c r="J21" s="139"/>
      <c r="K21" s="129">
        <f>SUM(K18:K20)</f>
        <v>983400000</v>
      </c>
      <c r="L21"/>
      <c r="M21" s="130">
        <f>SUM(M18:M20)</f>
        <v>3683300000</v>
      </c>
      <c r="O21" s="129">
        <f>SUM(O18:O20)</f>
        <v>840600000</v>
      </c>
      <c r="P21" s="139"/>
      <c r="Q21" s="129">
        <f>SUM(Q18:Q20)</f>
        <v>875700000</v>
      </c>
      <c r="R21" s="139"/>
      <c r="S21" s="129">
        <f>SUM(S18:S20)</f>
        <v>901200000</v>
      </c>
      <c r="T21" s="139"/>
      <c r="U21" s="129">
        <f>SUM(U18:U20)</f>
        <v>969800000</v>
      </c>
      <c r="V21"/>
      <c r="W21" s="130">
        <f>SUM(W18:W20)</f>
        <v>3587300000</v>
      </c>
      <c r="X21" s="139"/>
      <c r="Y21" s="129">
        <f>SUM(Y18:Y20)</f>
        <v>939900000</v>
      </c>
      <c r="Z21" s="139"/>
      <c r="AA21" s="140"/>
    </row>
    <row r="22" spans="1:27" ht="18.649999999999999" customHeight="1" x14ac:dyDescent="0.25">
      <c r="D22" s="35"/>
      <c r="E22" s="14"/>
      <c r="F22" s="27"/>
      <c r="G22" s="27"/>
      <c r="H22" s="27"/>
      <c r="I22" s="27"/>
      <c r="J22" s="27"/>
      <c r="K22" s="27"/>
      <c r="L22"/>
      <c r="M22" s="13"/>
      <c r="O22" s="14"/>
      <c r="P22" s="27"/>
      <c r="Q22" s="27"/>
      <c r="R22" s="27"/>
      <c r="S22" s="27"/>
      <c r="T22" s="27"/>
      <c r="U22" s="27"/>
      <c r="V22"/>
      <c r="W22" s="13"/>
      <c r="X22" s="34"/>
      <c r="Y22" s="14"/>
      <c r="Z22" s="27"/>
      <c r="AA22" s="19"/>
    </row>
    <row r="23" spans="1:27" ht="18.649999999999999" customHeight="1" x14ac:dyDescent="0.3">
      <c r="A23" s="265" t="s">
        <v>123</v>
      </c>
      <c r="B23" s="264"/>
      <c r="C23" s="264"/>
      <c r="D23" s="35"/>
      <c r="E23"/>
      <c r="I23"/>
      <c r="K23"/>
      <c r="L23"/>
      <c r="M23" s="19"/>
      <c r="O23"/>
      <c r="S23"/>
      <c r="U23"/>
      <c r="V23"/>
      <c r="W23" s="19"/>
      <c r="X23" s="34"/>
      <c r="Y23"/>
      <c r="Z23"/>
      <c r="AA23" s="19"/>
    </row>
    <row r="24" spans="1:27" ht="18.649999999999999" customHeight="1" x14ac:dyDescent="0.25">
      <c r="B24" s="263" t="s">
        <v>60</v>
      </c>
      <c r="C24" s="264"/>
      <c r="D24" s="42"/>
      <c r="E24" s="33">
        <v>494800000</v>
      </c>
      <c r="F24" s="33"/>
      <c r="G24" s="243">
        <v>506800000</v>
      </c>
      <c r="H24" s="33"/>
      <c r="I24" s="243">
        <v>524500000</v>
      </c>
      <c r="J24" s="33"/>
      <c r="K24" s="243">
        <v>552600000</v>
      </c>
      <c r="L24"/>
      <c r="M24" s="5">
        <f>SUM(E24:K24)</f>
        <v>2078700000</v>
      </c>
      <c r="O24" s="33">
        <v>505700000</v>
      </c>
      <c r="P24" s="33"/>
      <c r="Q24" s="243">
        <v>510900000</v>
      </c>
      <c r="R24" s="33"/>
      <c r="S24" s="243">
        <v>528600000</v>
      </c>
      <c r="T24" s="33"/>
      <c r="U24" s="243">
        <v>530700000</v>
      </c>
      <c r="V24"/>
      <c r="W24" s="5">
        <f>SUM(O24:U24)</f>
        <v>2075900000</v>
      </c>
      <c r="X24" s="33"/>
      <c r="Y24" s="33">
        <v>544900000</v>
      </c>
      <c r="Z24" s="33"/>
      <c r="AA24" s="5"/>
    </row>
    <row r="25" spans="1:27" ht="18.649999999999999" customHeight="1" x14ac:dyDescent="0.25">
      <c r="B25" s="263" t="s">
        <v>61</v>
      </c>
      <c r="C25" s="264"/>
      <c r="D25" s="42"/>
      <c r="E25" s="28">
        <v>297200000</v>
      </c>
      <c r="F25" s="28"/>
      <c r="G25" s="244">
        <v>231400000</v>
      </c>
      <c r="H25" s="28"/>
      <c r="I25" s="244">
        <v>232600000</v>
      </c>
      <c r="J25" s="28"/>
      <c r="K25" s="244">
        <v>289100000</v>
      </c>
      <c r="L25"/>
      <c r="M25" s="36">
        <f>SUM(E25:K25)</f>
        <v>1050300000</v>
      </c>
      <c r="O25" s="28">
        <v>222700000</v>
      </c>
      <c r="P25" s="28"/>
      <c r="Q25" s="244">
        <v>249700000</v>
      </c>
      <c r="R25" s="28"/>
      <c r="S25" s="244">
        <v>247600000</v>
      </c>
      <c r="T25" s="28"/>
      <c r="U25" s="244">
        <v>301600000</v>
      </c>
      <c r="V25"/>
      <c r="W25" s="36">
        <f>SUM(O25:U25)</f>
        <v>1021600000</v>
      </c>
      <c r="X25" s="28"/>
      <c r="Y25" s="28">
        <v>268300000</v>
      </c>
      <c r="Z25" s="28"/>
      <c r="AA25" s="36"/>
    </row>
    <row r="26" spans="1:27" ht="18.649999999999999" customHeight="1" x14ac:dyDescent="0.25">
      <c r="B26" s="269" t="s">
        <v>62</v>
      </c>
      <c r="C26" s="264"/>
      <c r="D26" s="128"/>
      <c r="E26" s="123">
        <v>105700000</v>
      </c>
      <c r="F26" s="123"/>
      <c r="G26" s="244">
        <v>89400000</v>
      </c>
      <c r="H26" s="123"/>
      <c r="I26" s="244">
        <v>75200000</v>
      </c>
      <c r="J26" s="123"/>
      <c r="K26" s="244">
        <v>94900000</v>
      </c>
      <c r="L26"/>
      <c r="M26" s="125">
        <f>SUM(E26:K26)</f>
        <v>365200000</v>
      </c>
      <c r="O26" s="123">
        <v>79800000</v>
      </c>
      <c r="P26" s="123"/>
      <c r="Q26" s="244">
        <v>81500000</v>
      </c>
      <c r="R26" s="123"/>
      <c r="S26" s="244">
        <v>86600000</v>
      </c>
      <c r="T26" s="123"/>
      <c r="U26" s="244">
        <v>101800000</v>
      </c>
      <c r="V26"/>
      <c r="W26" s="125">
        <f>SUM(O26:U26)</f>
        <v>349700000</v>
      </c>
      <c r="X26" s="123"/>
      <c r="Y26" s="123">
        <v>90000000</v>
      </c>
      <c r="Z26" s="123"/>
      <c r="AA26" s="125"/>
    </row>
    <row r="27" spans="1:27" ht="18.649999999999999" customHeight="1" x14ac:dyDescent="0.25">
      <c r="B27" s="269" t="s">
        <v>63</v>
      </c>
      <c r="C27" s="264"/>
      <c r="D27" s="128"/>
      <c r="E27" s="123">
        <v>55600000</v>
      </c>
      <c r="F27" s="123"/>
      <c r="G27" s="245">
        <v>43200000</v>
      </c>
      <c r="H27" s="123"/>
      <c r="I27" s="245">
        <v>43500000</v>
      </c>
      <c r="J27" s="123"/>
      <c r="K27" s="245">
        <v>46800000</v>
      </c>
      <c r="L27"/>
      <c r="M27" s="125">
        <f>SUM(E27:K27)</f>
        <v>189100000</v>
      </c>
      <c r="O27" s="123">
        <v>32400000</v>
      </c>
      <c r="P27" s="123"/>
      <c r="Q27" s="245">
        <v>33600000</v>
      </c>
      <c r="R27" s="123"/>
      <c r="S27" s="245">
        <v>38400000</v>
      </c>
      <c r="T27" s="123"/>
      <c r="U27" s="245">
        <v>35700000</v>
      </c>
      <c r="V27"/>
      <c r="W27" s="125">
        <f>SUM(O27:U27)</f>
        <v>140100000</v>
      </c>
      <c r="X27" s="123"/>
      <c r="Y27" s="123">
        <v>36700000</v>
      </c>
      <c r="Z27" s="123"/>
      <c r="AA27" s="125"/>
    </row>
    <row r="28" spans="1:27" ht="18.649999999999999" customHeight="1" x14ac:dyDescent="0.25">
      <c r="B28" t="s">
        <v>59</v>
      </c>
      <c r="C28" s="128"/>
      <c r="D28" s="127"/>
      <c r="E28" s="129">
        <f>SUM(E24:E27)</f>
        <v>953300000</v>
      </c>
      <c r="F28" s="139"/>
      <c r="G28" s="129">
        <f>SUM(G24:G27)</f>
        <v>870800000</v>
      </c>
      <c r="H28" s="139"/>
      <c r="I28" s="129">
        <f>SUM(I24:I27)</f>
        <v>875800000</v>
      </c>
      <c r="J28" s="139"/>
      <c r="K28" s="129">
        <f>SUM(K24:K27)</f>
        <v>983400000</v>
      </c>
      <c r="L28"/>
      <c r="M28" s="130">
        <f>SUM(M24:M27)</f>
        <v>3683300000</v>
      </c>
      <c r="O28" s="129">
        <f>SUM(O24:O27)</f>
        <v>840600000</v>
      </c>
      <c r="P28" s="139"/>
      <c r="Q28" s="129">
        <f>SUM(Q24:Q27)</f>
        <v>875700000</v>
      </c>
      <c r="R28" s="139"/>
      <c r="S28" s="129">
        <f>SUM(S24:S27)</f>
        <v>901200000</v>
      </c>
      <c r="T28" s="139"/>
      <c r="U28" s="129">
        <f>SUM(U24:U27)</f>
        <v>969800000</v>
      </c>
      <c r="V28"/>
      <c r="W28" s="130">
        <f>SUM(W24:W27)</f>
        <v>3587300000</v>
      </c>
      <c r="X28" s="139"/>
      <c r="Y28" s="129">
        <f>SUM(Y24:Y27)</f>
        <v>939900000</v>
      </c>
      <c r="Z28" s="139"/>
      <c r="AA28" s="140"/>
    </row>
    <row r="29" spans="1:27" ht="18.649999999999999" customHeight="1" x14ac:dyDescent="0.25">
      <c r="D29" s="35"/>
      <c r="E29" s="14"/>
      <c r="F29" s="27"/>
      <c r="G29" s="27"/>
      <c r="H29" s="27"/>
      <c r="I29" s="27"/>
      <c r="J29" s="27"/>
      <c r="K29" s="27"/>
      <c r="L29"/>
      <c r="M29" s="13"/>
      <c r="O29" s="14"/>
      <c r="P29" s="27"/>
      <c r="Q29" s="27"/>
      <c r="R29" s="27"/>
      <c r="S29" s="27"/>
      <c r="T29" s="27"/>
      <c r="U29" s="27"/>
      <c r="V29"/>
      <c r="W29" s="13"/>
      <c r="X29" s="34"/>
      <c r="Y29" s="14"/>
      <c r="Z29" s="27"/>
      <c r="AA29" s="19"/>
    </row>
    <row r="30" spans="1:27" ht="27.75" customHeight="1" x14ac:dyDescent="0.3">
      <c r="A30" s="265" t="s">
        <v>126</v>
      </c>
      <c r="B30" s="264"/>
      <c r="C30" s="264"/>
      <c r="D30" s="35"/>
      <c r="E30"/>
      <c r="I30"/>
      <c r="K30"/>
      <c r="L30"/>
      <c r="M30" s="19"/>
      <c r="O30"/>
      <c r="S30"/>
      <c r="U30"/>
      <c r="V30"/>
      <c r="W30" s="19"/>
      <c r="X30" s="34"/>
      <c r="Y30"/>
      <c r="Z30"/>
      <c r="AA30" s="19"/>
    </row>
    <row r="31" spans="1:27" ht="18.649999999999999" customHeight="1" x14ac:dyDescent="0.25">
      <c r="B31" s="263" t="s">
        <v>60</v>
      </c>
      <c r="C31" s="264"/>
      <c r="D31" s="35"/>
      <c r="E31" s="38">
        <f>ROUND(E24/E$28,2)</f>
        <v>0.52</v>
      </c>
      <c r="F31" s="38"/>
      <c r="G31" s="38">
        <f>ROUND(G24/G$28,2)</f>
        <v>0.57999999999999996</v>
      </c>
      <c r="H31" s="38"/>
      <c r="I31" s="38">
        <f>ROUND(I24/I$28,2)</f>
        <v>0.6</v>
      </c>
      <c r="J31" s="38"/>
      <c r="K31" s="38">
        <f>ROUND(K24/K$28,2)</f>
        <v>0.56000000000000005</v>
      </c>
      <c r="L31"/>
      <c r="M31" s="22">
        <f>ROUND(M24/M$28,2)</f>
        <v>0.56000000000000005</v>
      </c>
      <c r="O31" s="38">
        <f>ROUND(O24/O$28,2)</f>
        <v>0.6</v>
      </c>
      <c r="P31" s="38"/>
      <c r="Q31" s="38">
        <f>ROUND(Q24/Q$28,2)</f>
        <v>0.57999999999999996</v>
      </c>
      <c r="R31" s="38"/>
      <c r="S31" s="38">
        <f>ROUND(S24/S$28,2)</f>
        <v>0.59</v>
      </c>
      <c r="T31" s="38"/>
      <c r="U31" s="38">
        <f>ROUND(U24/U$28,2)</f>
        <v>0.55000000000000004</v>
      </c>
      <c r="V31"/>
      <c r="W31" s="22">
        <f>ROUND(W24/W$28,2)</f>
        <v>0.57999999999999996</v>
      </c>
      <c r="X31" s="38"/>
      <c r="Y31" s="38">
        <f>ROUND(Y24/Y$28,2)</f>
        <v>0.57999999999999996</v>
      </c>
      <c r="Z31" s="38"/>
      <c r="AA31" s="22"/>
    </row>
    <row r="32" spans="1:27" ht="18.649999999999999" customHeight="1" x14ac:dyDescent="0.25">
      <c r="B32" s="263" t="s">
        <v>61</v>
      </c>
      <c r="C32" s="264"/>
      <c r="D32" s="35"/>
      <c r="E32" s="38">
        <f>ROUND(E25/E$28,2)</f>
        <v>0.31</v>
      </c>
      <c r="F32" s="38"/>
      <c r="G32" s="38">
        <f>ROUND(G25/G$28,2)</f>
        <v>0.27</v>
      </c>
      <c r="H32" s="38"/>
      <c r="I32" s="38">
        <f>ROUND(I25/I$28,2)-0.01</f>
        <v>0.26</v>
      </c>
      <c r="J32" s="38"/>
      <c r="K32" s="38">
        <f>ROUND(K25/K$28,2)</f>
        <v>0.28999999999999998</v>
      </c>
      <c r="L32"/>
      <c r="M32" s="22">
        <f>ROUND(M25/M$28,2)</f>
        <v>0.28999999999999998</v>
      </c>
      <c r="O32" s="38">
        <f>ROUND(O25/O$28,2)+0.01</f>
        <v>0.27</v>
      </c>
      <c r="P32" s="38"/>
      <c r="Q32" s="38">
        <f>ROUND(Q25/Q$28,2)</f>
        <v>0.28999999999999998</v>
      </c>
      <c r="R32" s="38"/>
      <c r="S32" s="38">
        <f>ROUND(S25/S$28,2)</f>
        <v>0.27</v>
      </c>
      <c r="T32" s="38"/>
      <c r="U32" s="38">
        <f>ROUND(U25/U$28,2)</f>
        <v>0.31</v>
      </c>
      <c r="V32"/>
      <c r="W32" s="22">
        <f>ROUND(W25/W$28,2)</f>
        <v>0.28000000000000003</v>
      </c>
      <c r="X32" s="38"/>
      <c r="Y32" s="38">
        <f>ROUND(Y25/Y$28,2)-0.01</f>
        <v>0.27999999999999997</v>
      </c>
      <c r="Z32" s="38"/>
      <c r="AA32" s="22"/>
    </row>
    <row r="33" spans="1:27" ht="18.649999999999999" customHeight="1" x14ac:dyDescent="0.25">
      <c r="B33" s="263" t="s">
        <v>62</v>
      </c>
      <c r="C33" s="264"/>
      <c r="D33" s="35"/>
      <c r="E33" s="38">
        <f>ROUND(E26/E$28,2)</f>
        <v>0.11</v>
      </c>
      <c r="F33" s="38"/>
      <c r="G33" s="38">
        <f>ROUND(G26/G$28,2)</f>
        <v>0.1</v>
      </c>
      <c r="H33" s="38"/>
      <c r="I33" s="38">
        <f>ROUND(I26/I$28,2)</f>
        <v>0.09</v>
      </c>
      <c r="J33" s="38"/>
      <c r="K33" s="38">
        <f>ROUND(K26/K$28,2)</f>
        <v>0.1</v>
      </c>
      <c r="L33"/>
      <c r="M33" s="22">
        <f>ROUNDUP(M26/M$28,2)</f>
        <v>9.9999999999999992E-2</v>
      </c>
      <c r="O33" s="38">
        <f>ROUND(O26/O$28,2)</f>
        <v>0.09</v>
      </c>
      <c r="P33" s="38"/>
      <c r="Q33" s="38">
        <f>ROUND(Q26/Q$28,2)</f>
        <v>0.09</v>
      </c>
      <c r="R33" s="38"/>
      <c r="S33" s="38">
        <f>ROUND(S26/S$28,2)</f>
        <v>0.1</v>
      </c>
      <c r="T33" s="38"/>
      <c r="U33" s="38">
        <f>ROUND(U26/U$28,2)</f>
        <v>0.1</v>
      </c>
      <c r="V33"/>
      <c r="W33" s="22">
        <f>ROUNDUP(W26/W$28,2)</f>
        <v>9.9999999999999992E-2</v>
      </c>
      <c r="X33" s="38"/>
      <c r="Y33" s="38">
        <f>ROUND(Y26/Y$28,2)</f>
        <v>0.1</v>
      </c>
      <c r="Z33" s="38"/>
      <c r="AA33" s="22"/>
    </row>
    <row r="34" spans="1:27" ht="18.649999999999999" customHeight="1" x14ac:dyDescent="0.25">
      <c r="B34" s="263" t="s">
        <v>63</v>
      </c>
      <c r="C34" s="264"/>
      <c r="D34" s="35"/>
      <c r="E34" s="39">
        <f>ROUND(E27/E$28,2)</f>
        <v>0.06</v>
      </c>
      <c r="F34" s="38"/>
      <c r="G34" s="39">
        <f>ROUND(G27/G$28,2)</f>
        <v>0.05</v>
      </c>
      <c r="H34" s="38"/>
      <c r="I34" s="39">
        <f>ROUND(I27/I$28,2)</f>
        <v>0.05</v>
      </c>
      <c r="J34" s="38"/>
      <c r="K34" s="39">
        <f>ROUND(K27/K$28,2)</f>
        <v>0.05</v>
      </c>
      <c r="L34"/>
      <c r="M34" s="22">
        <f>ROUND(M27/M$28,2)</f>
        <v>0.05</v>
      </c>
      <c r="O34" s="39">
        <f>ROUND(O27/O$28,2)</f>
        <v>0.04</v>
      </c>
      <c r="P34" s="38"/>
      <c r="Q34" s="39">
        <f>ROUND(Q27/Q$28,2)</f>
        <v>0.04</v>
      </c>
      <c r="R34" s="38"/>
      <c r="S34" s="39">
        <f>ROUND(S27/S$28,2)</f>
        <v>0.04</v>
      </c>
      <c r="T34" s="38"/>
      <c r="U34" s="39">
        <f>ROUND(U27/U$28,2)</f>
        <v>0.04</v>
      </c>
      <c r="V34"/>
      <c r="W34" s="22">
        <f>ROUND(W27/W$28,2)</f>
        <v>0.04</v>
      </c>
      <c r="X34" s="38"/>
      <c r="Y34" s="39">
        <f>ROUND(Y27/Y$28,2)</f>
        <v>0.04</v>
      </c>
      <c r="Z34" s="38"/>
      <c r="AA34" s="22"/>
    </row>
    <row r="35" spans="1:27" ht="18.649999999999999" customHeight="1" x14ac:dyDescent="0.25">
      <c r="B35" t="s">
        <v>59</v>
      </c>
      <c r="C35" s="42"/>
      <c r="D35" s="35"/>
      <c r="E35" s="40">
        <f>E28/E$28</f>
        <v>1</v>
      </c>
      <c r="F35" s="38"/>
      <c r="G35" s="40">
        <f>G28/G$28</f>
        <v>1</v>
      </c>
      <c r="H35" s="38"/>
      <c r="I35" s="40">
        <f>I28/I$28</f>
        <v>1</v>
      </c>
      <c r="J35" s="38"/>
      <c r="K35" s="40">
        <f>K28/K$28</f>
        <v>1</v>
      </c>
      <c r="L35"/>
      <c r="M35" s="23">
        <f>SUM(M31:M34)</f>
        <v>1</v>
      </c>
      <c r="O35" s="40">
        <f>O28/O$28</f>
        <v>1</v>
      </c>
      <c r="P35" s="38"/>
      <c r="Q35" s="40">
        <f>Q28/Q$28</f>
        <v>1</v>
      </c>
      <c r="R35" s="38"/>
      <c r="S35" s="40">
        <f>S28/S$28</f>
        <v>1</v>
      </c>
      <c r="T35" s="38"/>
      <c r="U35" s="40">
        <f>U28/U$28</f>
        <v>1</v>
      </c>
      <c r="V35"/>
      <c r="W35" s="23">
        <f>SUM(W31:W34)</f>
        <v>1</v>
      </c>
      <c r="X35" s="38"/>
      <c r="Y35" s="40">
        <f>Y28/Y$28</f>
        <v>1</v>
      </c>
      <c r="Z35" s="38"/>
      <c r="AA35" s="22"/>
    </row>
    <row r="36" spans="1:27" ht="18.649999999999999" customHeight="1" x14ac:dyDescent="0.25">
      <c r="D36" s="35"/>
      <c r="E36" s="41"/>
      <c r="F36" s="34"/>
      <c r="G36" s="34"/>
      <c r="H36" s="34"/>
      <c r="I36" s="34"/>
      <c r="J36" s="34"/>
      <c r="K36" s="34"/>
      <c r="L36"/>
      <c r="M36" s="13"/>
      <c r="O36" s="41"/>
      <c r="P36" s="34"/>
      <c r="Q36" s="34"/>
      <c r="R36" s="34"/>
      <c r="S36" s="34"/>
      <c r="T36" s="34"/>
      <c r="U36" s="34"/>
      <c r="V36"/>
      <c r="W36" s="13"/>
      <c r="X36" s="34"/>
      <c r="Y36" s="41"/>
      <c r="Z36" s="34"/>
      <c r="AA36" s="19"/>
    </row>
    <row r="37" spans="1:27" ht="18.649999999999999" customHeight="1" x14ac:dyDescent="0.3">
      <c r="A37" s="265" t="s">
        <v>129</v>
      </c>
      <c r="B37" s="264"/>
      <c r="C37" s="264"/>
      <c r="D37" s="35"/>
      <c r="E37" s="35"/>
      <c r="F37" s="35"/>
      <c r="G37" s="35"/>
      <c r="H37" s="35"/>
      <c r="I37" s="35"/>
      <c r="J37" s="35"/>
      <c r="K37" s="35"/>
      <c r="L37"/>
      <c r="M37" s="19"/>
      <c r="O37" s="35"/>
      <c r="P37" s="35"/>
      <c r="Q37" s="35"/>
      <c r="R37" s="35"/>
      <c r="S37" s="35"/>
      <c r="T37" s="35"/>
      <c r="U37" s="35"/>
      <c r="V37"/>
      <c r="W37" s="19"/>
      <c r="X37" s="34"/>
      <c r="Y37" s="35"/>
      <c r="Z37" s="35"/>
      <c r="AA37" s="19"/>
    </row>
    <row r="38" spans="1:27" ht="18.649999999999999" customHeight="1" x14ac:dyDescent="0.25">
      <c r="B38" s="266" t="s">
        <v>64</v>
      </c>
      <c r="C38" s="266"/>
      <c r="D38" s="35"/>
      <c r="E38" s="33">
        <v>2028600000</v>
      </c>
      <c r="F38" s="33"/>
      <c r="G38" s="250">
        <v>2113000000</v>
      </c>
      <c r="H38" s="33"/>
      <c r="I38" s="33">
        <v>2186700000</v>
      </c>
      <c r="J38" s="33"/>
      <c r="K38" s="33">
        <v>2257800000</v>
      </c>
      <c r="L38"/>
      <c r="M38" s="19"/>
      <c r="O38" s="33">
        <v>2176500000</v>
      </c>
      <c r="P38" s="33"/>
      <c r="Q38" s="250">
        <v>2210400000</v>
      </c>
      <c r="R38" s="33"/>
      <c r="S38" s="250">
        <v>2310300000</v>
      </c>
      <c r="T38" s="33"/>
      <c r="U38" s="250">
        <v>2392300000</v>
      </c>
      <c r="V38"/>
      <c r="W38" s="19"/>
      <c r="X38" s="34"/>
      <c r="Y38" s="33">
        <v>2434616000</v>
      </c>
      <c r="Z38" s="33"/>
      <c r="AA38" s="19"/>
    </row>
    <row r="39" spans="1:27" ht="18.649999999999999" customHeight="1" x14ac:dyDescent="0.25">
      <c r="A39" s="35"/>
      <c r="B39" s="35"/>
      <c r="C39" s="35"/>
      <c r="D39" s="35"/>
      <c r="E39" s="210"/>
      <c r="F39" s="43"/>
      <c r="G39" s="210"/>
      <c r="H39" s="43"/>
      <c r="I39" s="210"/>
      <c r="J39" s="35"/>
      <c r="K39" s="210"/>
      <c r="L39" s="35"/>
      <c r="M39" s="34"/>
      <c r="O39" s="210"/>
      <c r="P39" s="43"/>
      <c r="Q39" s="210"/>
      <c r="R39" s="43"/>
      <c r="S39" s="210"/>
      <c r="T39" s="35"/>
      <c r="U39" s="210"/>
      <c r="V39" s="35"/>
      <c r="W39" s="34"/>
      <c r="X39" s="34"/>
      <c r="Y39" s="210"/>
      <c r="Z39" s="210"/>
      <c r="AA39" s="34"/>
    </row>
    <row r="40" spans="1:27" ht="18.649999999999999" customHeight="1" x14ac:dyDescent="0.25">
      <c r="A40" s="35"/>
      <c r="B40" s="183" t="s">
        <v>65</v>
      </c>
      <c r="C40" s="267" t="s">
        <v>116</v>
      </c>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row>
    <row r="41" spans="1:27" ht="18.649999999999999" customHeight="1" x14ac:dyDescent="0.25">
      <c r="A41" s="35"/>
      <c r="B41" s="183" t="s">
        <v>66</v>
      </c>
      <c r="C41" s="267" t="s">
        <v>67</v>
      </c>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row>
    <row r="42" spans="1:27" ht="22.5" customHeight="1" x14ac:dyDescent="0.25">
      <c r="A42" s="42"/>
      <c r="B42" s="183" t="s">
        <v>68</v>
      </c>
      <c r="C42" s="267" t="s">
        <v>121</v>
      </c>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row>
    <row r="43" spans="1:27" ht="17.149999999999999" customHeight="1" x14ac:dyDescent="0.25"/>
    <row r="44" spans="1:27" ht="17.149999999999999" customHeight="1" x14ac:dyDescent="0.25"/>
    <row r="45" spans="1:27" ht="17.149999999999999" customHeight="1" x14ac:dyDescent="0.25"/>
    <row r="46" spans="1:27" ht="17.149999999999999" customHeight="1" x14ac:dyDescent="0.25"/>
    <row r="47" spans="1:27" ht="17.149999999999999" customHeight="1" x14ac:dyDescent="0.25"/>
    <row r="48" spans="1:27" ht="17.149999999999999" customHeight="1" x14ac:dyDescent="0.25"/>
    <row r="49" ht="17.149999999999999" customHeight="1" x14ac:dyDescent="0.25"/>
    <row r="50" ht="17.149999999999999" customHeight="1" x14ac:dyDescent="0.25"/>
    <row r="51" ht="17.149999999999999" customHeight="1" x14ac:dyDescent="0.25"/>
    <row r="52" ht="17.149999999999999" customHeight="1" x14ac:dyDescent="0.25"/>
    <row r="53" ht="17.149999999999999" customHeight="1" x14ac:dyDescent="0.25"/>
    <row r="54" ht="17.149999999999999" customHeight="1" x14ac:dyDescent="0.25"/>
    <row r="55" ht="17.149999999999999" customHeight="1" x14ac:dyDescent="0.25"/>
    <row r="56" ht="17.149999999999999" customHeight="1" x14ac:dyDescent="0.25"/>
    <row r="57" ht="17.149999999999999" customHeight="1" x14ac:dyDescent="0.25"/>
    <row r="58" ht="17.149999999999999" customHeight="1" x14ac:dyDescent="0.25"/>
    <row r="59" ht="17.149999999999999" customHeight="1" x14ac:dyDescent="0.25"/>
    <row r="60" ht="17.149999999999999" customHeight="1" x14ac:dyDescent="0.25"/>
    <row r="61" ht="17.149999999999999" customHeight="1" x14ac:dyDescent="0.25"/>
    <row r="62" ht="17.149999999999999" customHeight="1" x14ac:dyDescent="0.25"/>
    <row r="63" ht="17.149999999999999" customHeight="1" x14ac:dyDescent="0.25"/>
    <row r="64" ht="17.149999999999999" customHeight="1" x14ac:dyDescent="0.25"/>
    <row r="65" ht="17.149999999999999" customHeight="1" x14ac:dyDescent="0.25"/>
    <row r="66" ht="17.149999999999999" customHeight="1" x14ac:dyDescent="0.25"/>
    <row r="67" ht="17.149999999999999" customHeight="1" x14ac:dyDescent="0.25"/>
    <row r="68" ht="17.149999999999999" customHeight="1" x14ac:dyDescent="0.25"/>
    <row r="69" ht="17.149999999999999" customHeight="1" x14ac:dyDescent="0.25"/>
    <row r="70" ht="17.149999999999999" customHeight="1" x14ac:dyDescent="0.25"/>
    <row r="71" ht="17.149999999999999" customHeight="1" x14ac:dyDescent="0.25"/>
    <row r="72" ht="17.149999999999999" customHeight="1" x14ac:dyDescent="0.25"/>
    <row r="73" ht="17.149999999999999" customHeight="1" x14ac:dyDescent="0.25"/>
    <row r="74" ht="17.149999999999999" customHeight="1" x14ac:dyDescent="0.25"/>
    <row r="75" ht="17.149999999999999" customHeight="1" x14ac:dyDescent="0.25"/>
    <row r="76" ht="17.149999999999999" customHeight="1" x14ac:dyDescent="0.25"/>
    <row r="77" ht="17.149999999999999" customHeight="1" x14ac:dyDescent="0.25"/>
    <row r="78" ht="17.149999999999999" customHeight="1" x14ac:dyDescent="0.25"/>
    <row r="79" ht="17.149999999999999" customHeight="1" x14ac:dyDescent="0.25"/>
    <row r="80" ht="17.149999999999999" customHeight="1" x14ac:dyDescent="0.25"/>
    <row r="81" ht="17.149999999999999" customHeight="1" x14ac:dyDescent="0.25"/>
    <row r="82" ht="17.149999999999999" customHeight="1" x14ac:dyDescent="0.25"/>
    <row r="83" ht="17.149999999999999" customHeight="1" x14ac:dyDescent="0.25"/>
    <row r="84" ht="17.149999999999999" customHeight="1" x14ac:dyDescent="0.25"/>
    <row r="85" ht="17.149999999999999" customHeight="1" x14ac:dyDescent="0.25"/>
    <row r="86" ht="17.149999999999999" customHeight="1" x14ac:dyDescent="0.25"/>
    <row r="87" ht="17.149999999999999" customHeight="1" x14ac:dyDescent="0.25"/>
    <row r="88" ht="17.149999999999999" customHeight="1" x14ac:dyDescent="0.25"/>
    <row r="89" ht="17.149999999999999" customHeight="1" x14ac:dyDescent="0.25"/>
    <row r="90" ht="17.149999999999999" customHeight="1" x14ac:dyDescent="0.25"/>
    <row r="91" ht="17.149999999999999" customHeight="1" x14ac:dyDescent="0.25"/>
    <row r="92" ht="17.149999999999999" customHeight="1" x14ac:dyDescent="0.25"/>
    <row r="93" ht="17.149999999999999" customHeight="1" x14ac:dyDescent="0.25"/>
    <row r="94" ht="17.149999999999999" customHeight="1" x14ac:dyDescent="0.25"/>
    <row r="95" ht="17.149999999999999" customHeight="1" x14ac:dyDescent="0.25"/>
  </sheetData>
  <mergeCells count="30">
    <mergeCell ref="A1:AA1"/>
    <mergeCell ref="A3:AA3"/>
    <mergeCell ref="A4:AA4"/>
    <mergeCell ref="A5:AA5"/>
    <mergeCell ref="Y7:Z7"/>
    <mergeCell ref="A30:C30"/>
    <mergeCell ref="A23:C23"/>
    <mergeCell ref="B31:C31"/>
    <mergeCell ref="B33:C33"/>
    <mergeCell ref="B32:C32"/>
    <mergeCell ref="B25:C25"/>
    <mergeCell ref="B27:C27"/>
    <mergeCell ref="B26:C26"/>
    <mergeCell ref="B12:C12"/>
    <mergeCell ref="A11:C11"/>
    <mergeCell ref="B24:C24"/>
    <mergeCell ref="O7:U7"/>
    <mergeCell ref="E7:K7"/>
    <mergeCell ref="B14:C14"/>
    <mergeCell ref="B13:C13"/>
    <mergeCell ref="A17:C17"/>
    <mergeCell ref="B19:C19"/>
    <mergeCell ref="B20:C20"/>
    <mergeCell ref="B18:C18"/>
    <mergeCell ref="B34:C34"/>
    <mergeCell ref="A37:C37"/>
    <mergeCell ref="B38:C38"/>
    <mergeCell ref="C42:AA42"/>
    <mergeCell ref="C41:AA41"/>
    <mergeCell ref="C40:AA40"/>
  </mergeCells>
  <printOptions horizontalCentered="1"/>
  <pageMargins left="0" right="0" top="0.25" bottom="0.5" header="0.5" footer="0.5"/>
  <pageSetup paperSize="5" scale="68" orientation="landscape" r:id="rId1"/>
  <headerFooter>
    <oddFooter>Page &amp;P</oddFooter>
  </headerFooter>
  <ignoredErrors>
    <ignoredError sqref="W33 M33 Y32 I32 O3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B73"/>
  <sheetViews>
    <sheetView showGridLines="0" showRuler="0" zoomScale="90" zoomScaleNormal="90" zoomScaleSheetLayoutView="90" workbookViewId="0">
      <pane xSplit="4" ySplit="10" topLeftCell="E11" activePane="bottomRight" state="frozen"/>
      <selection activeCell="AL16" sqref="AL16"/>
      <selection pane="topRight" activeCell="AL16" sqref="AL16"/>
      <selection pane="bottomLeft" activeCell="AL16" sqref="AL16"/>
      <selection pane="bottomRight" activeCell="W20" sqref="W20"/>
    </sheetView>
  </sheetViews>
  <sheetFormatPr defaultColWidth="13.54296875" defaultRowHeight="12.5" x14ac:dyDescent="0.25"/>
  <cols>
    <col min="1" max="1" width="2.54296875" customWidth="1"/>
    <col min="2" max="2" width="3.453125" customWidth="1"/>
    <col min="3" max="3" width="44.453125" customWidth="1"/>
    <col min="4" max="4" width="0.453125" customWidth="1"/>
    <col min="5" max="5" width="12.453125" customWidth="1"/>
    <col min="6" max="6" width="0.453125" customWidth="1"/>
    <col min="7" max="7" width="12.453125" customWidth="1"/>
    <col min="8" max="8" width="0.453125" customWidth="1"/>
    <col min="9" max="9" width="12.453125" style="117" customWidth="1"/>
    <col min="10" max="10" width="0.54296875" customWidth="1"/>
    <col min="11" max="11" width="12.453125" style="117" customWidth="1"/>
    <col min="12" max="12" width="0.453125" style="117" customWidth="1"/>
    <col min="13" max="13" width="12.453125" style="162" customWidth="1"/>
    <col min="14" max="14" width="0.453125" customWidth="1"/>
    <col min="15" max="15" width="12.453125" customWidth="1"/>
    <col min="16" max="16" width="0.453125" customWidth="1"/>
    <col min="17" max="17" width="12.453125" customWidth="1"/>
    <col min="18" max="18" width="0.453125" customWidth="1"/>
    <col min="19" max="19" width="12.453125" style="117" customWidth="1"/>
    <col min="20" max="20" width="0.54296875" customWidth="1"/>
    <col min="21" max="21" width="12.453125" style="117" customWidth="1"/>
    <col min="22" max="22" width="0.453125" style="117" customWidth="1"/>
    <col min="23" max="23" width="12.453125" style="162" customWidth="1"/>
    <col min="24" max="24" width="0.54296875" style="162" customWidth="1"/>
    <col min="25" max="25" width="12.453125" customWidth="1"/>
    <col min="26" max="26" width="0.453125" style="162" customWidth="1"/>
    <col min="27" max="27" width="12.453125" style="162" customWidth="1"/>
    <col min="28" max="28" width="0.54296875" customWidth="1"/>
    <col min="29" max="41" width="5.54296875" bestFit="1" customWidth="1"/>
  </cols>
  <sheetData>
    <row r="1" spans="1:28" ht="55.5" customHeight="1" x14ac:dyDescent="0.25">
      <c r="A1" s="270" t="e" vm="1">
        <v>#VALUE!</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6"/>
    </row>
    <row r="2" spans="1:28" ht="6" customHeight="1" x14ac:dyDescent="0.25">
      <c r="A2" s="35"/>
      <c r="B2" s="35"/>
      <c r="C2" s="35"/>
      <c r="D2" s="35"/>
      <c r="E2" s="43"/>
      <c r="F2" s="43"/>
      <c r="G2" s="43"/>
      <c r="H2" s="43"/>
      <c r="I2" s="116"/>
      <c r="J2" s="35"/>
      <c r="K2" s="116"/>
      <c r="L2" s="116"/>
      <c r="M2" s="27"/>
      <c r="N2" s="35"/>
      <c r="O2" s="43"/>
      <c r="P2" s="43"/>
      <c r="Q2" s="43"/>
      <c r="R2" s="43"/>
      <c r="S2" s="116"/>
      <c r="T2" s="35"/>
      <c r="U2" s="116"/>
      <c r="V2" s="116"/>
      <c r="W2" s="27"/>
      <c r="X2" s="27"/>
      <c r="Y2" s="43"/>
      <c r="Z2" s="27"/>
      <c r="AA2" s="27"/>
    </row>
    <row r="3" spans="1:28" ht="18.649999999999999" customHeight="1" x14ac:dyDescent="0.4">
      <c r="A3" s="271" t="s">
        <v>69</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27"/>
    </row>
    <row r="4" spans="1:28" ht="18.649999999999999" customHeight="1" x14ac:dyDescent="0.35">
      <c r="A4" s="272" t="s">
        <v>26</v>
      </c>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28"/>
    </row>
    <row r="5" spans="1:28" ht="18.649999999999999" customHeight="1" x14ac:dyDescent="0.35">
      <c r="A5" s="272" t="s">
        <v>11</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28"/>
    </row>
    <row r="6" spans="1:28" ht="18.649999999999999" customHeight="1" x14ac:dyDescent="0.25">
      <c r="A6" s="35"/>
      <c r="B6" s="35"/>
      <c r="C6" s="35"/>
      <c r="D6" s="35"/>
      <c r="E6" s="43"/>
      <c r="F6" s="43"/>
      <c r="G6" s="43"/>
      <c r="H6" s="43"/>
      <c r="I6" s="116"/>
      <c r="J6" s="35"/>
      <c r="K6" s="116"/>
      <c r="L6" s="116"/>
      <c r="M6" s="27"/>
      <c r="N6" s="35"/>
      <c r="O6" s="43"/>
      <c r="P6" s="43"/>
      <c r="Q6" s="43"/>
      <c r="R6" s="43"/>
      <c r="S6" s="116"/>
      <c r="T6" s="35"/>
      <c r="U6" s="116"/>
      <c r="V6" s="116"/>
      <c r="W6" s="27"/>
      <c r="X6" s="27"/>
      <c r="Y6" s="43"/>
      <c r="Z6" s="27"/>
      <c r="AA6" s="27"/>
    </row>
    <row r="7" spans="1:28" ht="18.649999999999999" customHeight="1" x14ac:dyDescent="0.25">
      <c r="A7" s="35"/>
      <c r="B7" s="35"/>
      <c r="C7" s="35"/>
      <c r="D7" s="35"/>
      <c r="E7" s="43"/>
      <c r="F7" s="43"/>
      <c r="G7" s="43"/>
      <c r="H7" s="43"/>
      <c r="I7" s="116"/>
      <c r="J7" s="35"/>
      <c r="K7" s="116"/>
      <c r="L7" s="116"/>
      <c r="M7" s="27"/>
      <c r="N7" s="35"/>
      <c r="O7" s="43"/>
      <c r="P7" s="43"/>
      <c r="Q7" s="43"/>
      <c r="R7" s="43"/>
      <c r="S7" s="116"/>
      <c r="T7" s="35"/>
      <c r="U7" s="116"/>
      <c r="V7" s="116"/>
      <c r="W7" s="27"/>
      <c r="X7" s="35"/>
      <c r="Y7" s="43"/>
      <c r="Z7" s="43"/>
      <c r="AA7" s="27"/>
    </row>
    <row r="8" spans="1:28" ht="43.4" customHeight="1" x14ac:dyDescent="0.25">
      <c r="A8" s="35"/>
      <c r="B8" s="35"/>
      <c r="C8" s="35"/>
      <c r="D8" s="2"/>
      <c r="E8" s="270" t="s">
        <v>54</v>
      </c>
      <c r="F8" s="270"/>
      <c r="G8" s="270"/>
      <c r="H8" s="270"/>
      <c r="I8" s="270"/>
      <c r="J8" s="270"/>
      <c r="K8" s="270"/>
      <c r="M8" s="163"/>
      <c r="N8" s="26"/>
      <c r="O8" s="270" t="s">
        <v>54</v>
      </c>
      <c r="P8" s="270"/>
      <c r="Q8" s="270"/>
      <c r="R8" s="270"/>
      <c r="S8" s="270"/>
      <c r="T8" s="270"/>
      <c r="U8" s="270"/>
      <c r="W8" s="163"/>
      <c r="X8" s="176"/>
      <c r="Y8" s="270" t="s">
        <v>54</v>
      </c>
      <c r="Z8" s="270"/>
      <c r="AA8" s="35"/>
      <c r="AB8" s="35"/>
    </row>
    <row r="9" spans="1:28" ht="18.649999999999999" customHeight="1" x14ac:dyDescent="0.25">
      <c r="A9" s="35"/>
      <c r="B9" s="35"/>
      <c r="C9" s="35"/>
      <c r="D9" s="2"/>
      <c r="E9" s="29" t="s">
        <v>20</v>
      </c>
      <c r="F9" s="111"/>
      <c r="G9" s="29" t="s">
        <v>21</v>
      </c>
      <c r="H9" s="111"/>
      <c r="I9" s="29" t="s">
        <v>22</v>
      </c>
      <c r="K9" s="29" t="s">
        <v>23</v>
      </c>
      <c r="M9" s="163" t="s">
        <v>55</v>
      </c>
      <c r="N9" s="26"/>
      <c r="O9" s="29" t="s">
        <v>20</v>
      </c>
      <c r="P9" s="176"/>
      <c r="Q9" s="29" t="s">
        <v>21</v>
      </c>
      <c r="R9" s="176"/>
      <c r="S9" s="29" t="s">
        <v>22</v>
      </c>
      <c r="T9" s="26"/>
      <c r="U9" s="29" t="s">
        <v>23</v>
      </c>
      <c r="W9" s="163" t="s">
        <v>55</v>
      </c>
      <c r="X9" s="176"/>
      <c r="Y9" s="29" t="s">
        <v>20</v>
      </c>
      <c r="Z9" s="176"/>
      <c r="AA9" s="176"/>
    </row>
    <row r="10" spans="1:28" ht="18.649999999999999" customHeight="1" x14ac:dyDescent="0.25">
      <c r="A10" s="35"/>
      <c r="B10" s="35"/>
      <c r="C10" s="35"/>
      <c r="D10" s="2"/>
      <c r="E10" s="31">
        <v>2024</v>
      </c>
      <c r="F10" s="44"/>
      <c r="G10" s="31">
        <f>E10</f>
        <v>2024</v>
      </c>
      <c r="H10" s="31">
        <v>2023</v>
      </c>
      <c r="I10" s="31">
        <f>E10</f>
        <v>2024</v>
      </c>
      <c r="K10" s="31">
        <f>E10</f>
        <v>2024</v>
      </c>
      <c r="M10" s="164">
        <f>E10</f>
        <v>2024</v>
      </c>
      <c r="N10" s="26"/>
      <c r="O10" s="31">
        <v>2025</v>
      </c>
      <c r="P10" s="236"/>
      <c r="Q10" s="31">
        <f>O10</f>
        <v>2025</v>
      </c>
      <c r="R10" s="31"/>
      <c r="S10" s="31">
        <f>O10</f>
        <v>2025</v>
      </c>
      <c r="T10" s="237"/>
      <c r="U10" s="31">
        <f>O10</f>
        <v>2025</v>
      </c>
      <c r="W10" s="164">
        <f>O10</f>
        <v>2025</v>
      </c>
      <c r="X10" s="236"/>
      <c r="Y10" s="31">
        <v>2026</v>
      </c>
      <c r="Z10" s="236"/>
      <c r="AA10" s="236"/>
    </row>
    <row r="11" spans="1:28" ht="18.649999999999999" customHeight="1" x14ac:dyDescent="0.3">
      <c r="D11" s="2"/>
      <c r="E11" s="30"/>
      <c r="F11" s="43"/>
      <c r="G11" s="30"/>
      <c r="H11" s="43"/>
      <c r="I11" s="30"/>
      <c r="K11" s="30"/>
      <c r="M11" s="165"/>
      <c r="N11" s="35"/>
      <c r="O11" s="30"/>
      <c r="P11" s="160"/>
      <c r="Q11" s="30"/>
      <c r="R11" s="160"/>
      <c r="S11" s="160"/>
      <c r="T11" s="160"/>
      <c r="U11" s="30"/>
      <c r="W11" s="165"/>
      <c r="X11" s="160"/>
      <c r="Y11" s="30"/>
      <c r="Z11" s="160"/>
      <c r="AA11" s="160"/>
    </row>
    <row r="12" spans="1:28" ht="18.649999999999999" customHeight="1" x14ac:dyDescent="0.3">
      <c r="A12" s="265" t="s">
        <v>70</v>
      </c>
      <c r="B12" s="264"/>
      <c r="C12" s="264"/>
      <c r="D12" s="2"/>
      <c r="F12" s="43"/>
      <c r="H12" s="43"/>
      <c r="I12"/>
      <c r="K12"/>
      <c r="M12" s="166"/>
      <c r="N12" s="35"/>
      <c r="P12" s="167"/>
      <c r="R12" s="167"/>
      <c r="S12" s="167"/>
      <c r="T12" s="167"/>
      <c r="U12"/>
      <c r="W12" s="166"/>
      <c r="X12" s="167"/>
      <c r="Z12" s="167"/>
      <c r="AA12" s="167"/>
    </row>
    <row r="13" spans="1:28" ht="18.649999999999999" customHeight="1" x14ac:dyDescent="0.25">
      <c r="B13" s="263" t="str">
        <f>'Web Supplement Revenue Info'!B12</f>
        <v>Hardware and perpetual software</v>
      </c>
      <c r="C13" s="264"/>
      <c r="D13" s="2"/>
      <c r="E13" s="33">
        <v>159600000</v>
      </c>
      <c r="F13" s="33"/>
      <c r="G13" s="243">
        <v>143900000</v>
      </c>
      <c r="H13" s="33"/>
      <c r="I13" s="243">
        <v>146900000</v>
      </c>
      <c r="J13" s="243"/>
      <c r="K13" s="251">
        <v>135300000</v>
      </c>
      <c r="L13"/>
      <c r="M13" s="5">
        <f>SUM(E13:K13)</f>
        <v>585700000</v>
      </c>
      <c r="N13" s="34"/>
      <c r="O13" s="33">
        <v>127900000</v>
      </c>
      <c r="P13" s="33"/>
      <c r="Q13" s="243">
        <v>148400000</v>
      </c>
      <c r="R13" s="33"/>
      <c r="S13" s="243">
        <v>153600000</v>
      </c>
      <c r="T13" s="243"/>
      <c r="U13" s="243">
        <v>128800000</v>
      </c>
      <c r="V13"/>
      <c r="W13" s="5">
        <f>SUM(O13:U13)</f>
        <v>558700000</v>
      </c>
      <c r="X13" s="33"/>
      <c r="Y13" s="33">
        <v>153000000</v>
      </c>
      <c r="Z13" s="33"/>
      <c r="AA13" s="33"/>
    </row>
    <row r="14" spans="1:28" ht="18.649999999999999" customHeight="1" x14ac:dyDescent="0.25">
      <c r="B14" s="263" t="str">
        <f>'Web Supplement Revenue Info'!B13</f>
        <v>Subscription and recurring services</v>
      </c>
      <c r="C14" s="264"/>
      <c r="D14" s="2"/>
      <c r="E14" s="28">
        <v>462700000</v>
      </c>
      <c r="F14" s="28"/>
      <c r="G14" s="244">
        <v>427100000</v>
      </c>
      <c r="H14" s="28"/>
      <c r="I14" s="244">
        <v>447500000</v>
      </c>
      <c r="J14" s="244"/>
      <c r="K14" s="252">
        <v>561900000</v>
      </c>
      <c r="L14"/>
      <c r="M14" s="36">
        <f>SUM(E14:K14)</f>
        <v>1899200000</v>
      </c>
      <c r="N14" s="34"/>
      <c r="O14" s="28">
        <v>447600000</v>
      </c>
      <c r="P14" s="28"/>
      <c r="Q14" s="244">
        <v>463700000</v>
      </c>
      <c r="R14" s="28"/>
      <c r="S14" s="244">
        <v>481000000</v>
      </c>
      <c r="T14" s="244"/>
      <c r="U14" s="244">
        <v>583500000</v>
      </c>
      <c r="V14"/>
      <c r="W14" s="36">
        <f>SUM(O14:U14)</f>
        <v>1975800000</v>
      </c>
      <c r="X14" s="28"/>
      <c r="Y14" s="244">
        <v>508000000</v>
      </c>
      <c r="Z14" s="28"/>
      <c r="AA14" s="28"/>
    </row>
    <row r="15" spans="1:28" ht="18.649999999999999" customHeight="1" x14ac:dyDescent="0.25">
      <c r="B15" s="263" t="str">
        <f>'Web Supplement Revenue Info'!B14</f>
        <v>Professional services and other</v>
      </c>
      <c r="C15" s="264"/>
      <c r="D15" s="2"/>
      <c r="E15" s="189">
        <v>-900000</v>
      </c>
      <c r="F15" s="28"/>
      <c r="G15" s="244">
        <v>2900000</v>
      </c>
      <c r="H15" s="28"/>
      <c r="I15" s="244">
        <v>100000</v>
      </c>
      <c r="J15" s="244"/>
      <c r="K15" s="252">
        <v>2600000</v>
      </c>
      <c r="L15"/>
      <c r="M15" s="36">
        <f>SUM(E15:K15)</f>
        <v>4700000</v>
      </c>
      <c r="N15" s="34"/>
      <c r="O15" s="189">
        <v>1700000</v>
      </c>
      <c r="P15" s="28"/>
      <c r="Q15" s="244">
        <v>1900000</v>
      </c>
      <c r="R15" s="28"/>
      <c r="S15" s="244">
        <v>2900000</v>
      </c>
      <c r="T15" s="244"/>
      <c r="U15" s="244">
        <v>2100000</v>
      </c>
      <c r="V15"/>
      <c r="W15" s="36">
        <f>SUM(O15:U15)</f>
        <v>8600000</v>
      </c>
      <c r="X15" s="28"/>
      <c r="Y15" s="189">
        <v>1400000</v>
      </c>
      <c r="Z15" s="28"/>
      <c r="AA15" s="28"/>
    </row>
    <row r="16" spans="1:28" ht="18.649999999999999" customHeight="1" x14ac:dyDescent="0.25">
      <c r="B16" s="263" t="s">
        <v>8</v>
      </c>
      <c r="C16" s="264"/>
      <c r="D16" s="2"/>
      <c r="E16" s="51">
        <v>-27800000</v>
      </c>
      <c r="F16" s="62"/>
      <c r="G16" s="245">
        <v>-28000000</v>
      </c>
      <c r="H16" s="62"/>
      <c r="I16" s="245">
        <v>-18900000</v>
      </c>
      <c r="J16" s="244"/>
      <c r="K16" s="253">
        <v>-18600000</v>
      </c>
      <c r="L16"/>
      <c r="M16" s="52">
        <f>SUM(E16:K16)</f>
        <v>-93300000</v>
      </c>
      <c r="N16" s="34"/>
      <c r="O16" s="51">
        <v>-16400000</v>
      </c>
      <c r="P16" s="62"/>
      <c r="Q16" s="245">
        <v>-16100000</v>
      </c>
      <c r="R16" s="62"/>
      <c r="S16" s="245">
        <v>-16400000</v>
      </c>
      <c r="T16" s="244"/>
      <c r="U16" s="245">
        <v>-16300000</v>
      </c>
      <c r="V16"/>
      <c r="W16" s="52">
        <f>SUM(O16:U16)</f>
        <v>-65200000</v>
      </c>
      <c r="X16" s="62"/>
      <c r="Y16" s="51">
        <v>-16100000</v>
      </c>
      <c r="Z16" s="62"/>
      <c r="AA16" s="62"/>
    </row>
    <row r="17" spans="1:27" ht="19.399999999999999" customHeight="1" x14ac:dyDescent="0.25">
      <c r="B17" t="s">
        <v>56</v>
      </c>
      <c r="C17" s="128"/>
      <c r="D17" s="124"/>
      <c r="E17" s="129">
        <f>SUM(E13:E16)</f>
        <v>593600000</v>
      </c>
      <c r="F17" s="139"/>
      <c r="G17" s="129">
        <f>SUM(G13:G16)</f>
        <v>545900000</v>
      </c>
      <c r="H17" s="139"/>
      <c r="I17" s="129">
        <f>SUM(I13:I16)</f>
        <v>575600000</v>
      </c>
      <c r="J17" s="139"/>
      <c r="K17" s="129">
        <f>SUM(K13:K16)</f>
        <v>681200000</v>
      </c>
      <c r="L17"/>
      <c r="M17" s="130">
        <f>SUM(M13:M16)</f>
        <v>2396300000</v>
      </c>
      <c r="N17" s="126"/>
      <c r="O17" s="129">
        <f>SUM(O13:O16)</f>
        <v>560800000</v>
      </c>
      <c r="P17" s="139"/>
      <c r="Q17" s="129">
        <f>SUM(Q13:Q16)</f>
        <v>597900000</v>
      </c>
      <c r="R17" s="139"/>
      <c r="S17" s="129">
        <f>SUM(S13:S16)</f>
        <v>621100000</v>
      </c>
      <c r="T17" s="139"/>
      <c r="U17" s="129">
        <f>SUM(U13:U16)</f>
        <v>698100000</v>
      </c>
      <c r="V17"/>
      <c r="W17" s="130">
        <f>SUM(W13:W16)</f>
        <v>2477900000</v>
      </c>
      <c r="X17" s="139"/>
      <c r="Y17" s="129">
        <f>SUM(Y13:Y16)</f>
        <v>646300000</v>
      </c>
      <c r="Z17" s="139"/>
      <c r="AA17" s="139"/>
    </row>
    <row r="18" spans="1:27" ht="18.649999999999999" customHeight="1" x14ac:dyDescent="0.25">
      <c r="B18" s="264"/>
      <c r="C18" s="264"/>
      <c r="D18" s="2"/>
      <c r="E18" s="25"/>
      <c r="F18" s="34"/>
      <c r="G18" s="25"/>
      <c r="H18" s="34"/>
      <c r="I18" s="25"/>
      <c r="J18" s="35"/>
      <c r="K18" s="41"/>
      <c r="L18"/>
      <c r="M18" s="13"/>
      <c r="N18" s="34"/>
      <c r="O18" s="25"/>
      <c r="P18" s="34"/>
      <c r="Q18" s="25"/>
      <c r="R18" s="34"/>
      <c r="S18" s="25"/>
      <c r="T18" s="35"/>
      <c r="U18" s="25"/>
      <c r="V18"/>
      <c r="W18" s="13"/>
      <c r="X18" s="34"/>
      <c r="Y18" s="25"/>
      <c r="Z18" s="34"/>
      <c r="AA18" s="34"/>
    </row>
    <row r="19" spans="1:27" ht="18.649999999999999" customHeight="1" x14ac:dyDescent="0.3">
      <c r="A19" s="265" t="s">
        <v>57</v>
      </c>
      <c r="B19" s="264"/>
      <c r="C19" s="264"/>
      <c r="D19" s="2"/>
      <c r="F19" s="34"/>
      <c r="H19" s="34"/>
      <c r="I19"/>
      <c r="K19"/>
      <c r="L19"/>
      <c r="M19" s="19"/>
      <c r="N19" s="35"/>
      <c r="P19" s="34"/>
      <c r="R19" s="34"/>
      <c r="S19"/>
      <c r="U19"/>
      <c r="V19"/>
      <c r="W19" s="19"/>
      <c r="X19" s="34"/>
      <c r="Z19" s="34"/>
      <c r="AA19" s="34"/>
    </row>
    <row r="20" spans="1:27" ht="18.649999999999999" customHeight="1" x14ac:dyDescent="0.25">
      <c r="B20" s="263" t="s">
        <v>8</v>
      </c>
      <c r="C20" s="263"/>
      <c r="D20" s="2"/>
      <c r="E20" s="33">
        <v>27800000</v>
      </c>
      <c r="F20" s="33"/>
      <c r="G20" s="243">
        <v>28000000</v>
      </c>
      <c r="H20" s="33"/>
      <c r="I20" s="243">
        <v>18900000</v>
      </c>
      <c r="J20" s="243"/>
      <c r="K20" s="251">
        <v>18600000</v>
      </c>
      <c r="L20"/>
      <c r="M20" s="5">
        <f>SUM(E20:K20)</f>
        <v>93300000</v>
      </c>
      <c r="N20" s="34"/>
      <c r="O20" s="33">
        <v>16400000</v>
      </c>
      <c r="P20" s="33"/>
      <c r="Q20" s="243">
        <v>16100000</v>
      </c>
      <c r="R20" s="33"/>
      <c r="S20" s="243">
        <v>16400000</v>
      </c>
      <c r="T20" s="243"/>
      <c r="U20" s="243">
        <v>16300000</v>
      </c>
      <c r="V20"/>
      <c r="W20" s="5">
        <f>SUM(O20:U20)</f>
        <v>65200000</v>
      </c>
      <c r="X20" s="33"/>
      <c r="Y20" s="33">
        <v>16100000</v>
      </c>
      <c r="Z20" s="33"/>
      <c r="AA20" s="33"/>
    </row>
    <row r="21" spans="1:27" ht="19.399999999999999" customHeight="1" x14ac:dyDescent="0.25">
      <c r="B21" s="263" t="s">
        <v>35</v>
      </c>
      <c r="C21" s="264"/>
      <c r="D21" s="20"/>
      <c r="E21" s="54">
        <v>0</v>
      </c>
      <c r="F21" s="182"/>
      <c r="G21" s="54">
        <v>0</v>
      </c>
      <c r="H21" s="182"/>
      <c r="I21" s="54">
        <v>0</v>
      </c>
      <c r="J21" s="54"/>
      <c r="K21" s="54">
        <v>0</v>
      </c>
      <c r="L21"/>
      <c r="M21" s="153">
        <f>SUM(E21:K21)</f>
        <v>0</v>
      </c>
      <c r="N21" s="34"/>
      <c r="O21" s="54">
        <v>0</v>
      </c>
      <c r="P21" s="182"/>
      <c r="Q21" s="54">
        <v>0</v>
      </c>
      <c r="R21" s="182"/>
      <c r="S21" s="54">
        <v>0</v>
      </c>
      <c r="T21" s="54"/>
      <c r="U21" s="54">
        <v>0</v>
      </c>
      <c r="V21"/>
      <c r="W21" s="153">
        <f>SUM(O21:U21)</f>
        <v>0</v>
      </c>
      <c r="X21" s="182"/>
      <c r="Y21" s="54">
        <v>0</v>
      </c>
      <c r="Z21" s="182"/>
      <c r="AA21" s="182"/>
    </row>
    <row r="22" spans="1:27" ht="18.75" customHeight="1" x14ac:dyDescent="0.25">
      <c r="B22" s="263" t="s">
        <v>36</v>
      </c>
      <c r="C22" s="263"/>
      <c r="D22" s="2"/>
      <c r="E22" s="51">
        <v>4300000</v>
      </c>
      <c r="F22" s="182"/>
      <c r="G22" s="244">
        <v>4200000</v>
      </c>
      <c r="H22" s="182"/>
      <c r="I22" s="244">
        <v>4200000</v>
      </c>
      <c r="J22" s="244"/>
      <c r="K22" s="252">
        <v>4700000</v>
      </c>
      <c r="L22"/>
      <c r="M22" s="153">
        <f>SUM(E22:K22)</f>
        <v>17400000</v>
      </c>
      <c r="N22" s="34"/>
      <c r="O22" s="51">
        <v>4300000</v>
      </c>
      <c r="P22" s="182"/>
      <c r="Q22" s="244">
        <v>4200000</v>
      </c>
      <c r="R22" s="182"/>
      <c r="S22" s="244">
        <v>3700000</v>
      </c>
      <c r="T22" s="244"/>
      <c r="U22" s="244">
        <v>3500000</v>
      </c>
      <c r="V22"/>
      <c r="W22" s="153">
        <f>SUM(O22:U22)</f>
        <v>15700000</v>
      </c>
      <c r="X22" s="182"/>
      <c r="Y22" s="51">
        <v>4200000</v>
      </c>
      <c r="Z22" s="182"/>
      <c r="AA22" s="182"/>
    </row>
    <row r="23" spans="1:27" ht="19.5" customHeight="1" x14ac:dyDescent="0.25">
      <c r="B23" s="263" t="s">
        <v>108</v>
      </c>
      <c r="C23" s="264"/>
      <c r="D23" s="20"/>
      <c r="E23" s="187">
        <v>1400000</v>
      </c>
      <c r="F23" s="134"/>
      <c r="G23" s="245">
        <v>600000</v>
      </c>
      <c r="H23" s="134"/>
      <c r="I23" s="245">
        <v>900000</v>
      </c>
      <c r="J23" s="244"/>
      <c r="K23" s="253">
        <v>700000</v>
      </c>
      <c r="L23" s="120"/>
      <c r="M23" s="52">
        <f>SUM(E23:K23)</f>
        <v>3600000</v>
      </c>
      <c r="N23" s="121"/>
      <c r="O23" s="187">
        <v>200000</v>
      </c>
      <c r="P23" s="134"/>
      <c r="Q23" s="245">
        <v>400000</v>
      </c>
      <c r="R23" s="134"/>
      <c r="S23" s="245">
        <v>800000</v>
      </c>
      <c r="T23" s="244"/>
      <c r="U23" s="245">
        <v>5400000</v>
      </c>
      <c r="V23" s="120"/>
      <c r="W23" s="222">
        <f>SUM(O23:U23)</f>
        <v>6800000</v>
      </c>
      <c r="X23" s="134"/>
      <c r="Y23" s="187">
        <v>300000</v>
      </c>
      <c r="Z23" s="134"/>
      <c r="AA23" s="134"/>
    </row>
    <row r="24" spans="1:27" ht="19.399999999999999" customHeight="1" x14ac:dyDescent="0.25">
      <c r="B24" t="s">
        <v>71</v>
      </c>
      <c r="C24" s="42"/>
      <c r="D24" s="20"/>
      <c r="E24" s="53">
        <f>SUM(E20:E23)</f>
        <v>33500000</v>
      </c>
      <c r="F24" s="33"/>
      <c r="G24" s="53">
        <f>SUM(G20:G23)</f>
        <v>32800000</v>
      </c>
      <c r="H24" s="33"/>
      <c r="I24" s="53">
        <f>SUM(I20:I23)</f>
        <v>24000000</v>
      </c>
      <c r="J24" s="53"/>
      <c r="K24" s="186">
        <f>SUM(K20:K23)</f>
        <v>24000000</v>
      </c>
      <c r="L24"/>
      <c r="M24" s="130">
        <f>SUM(M20:M23)</f>
        <v>114300000</v>
      </c>
      <c r="N24" s="34"/>
      <c r="O24" s="53">
        <f>SUM(O20:O23)</f>
        <v>20900000</v>
      </c>
      <c r="P24" s="33"/>
      <c r="Q24" s="53">
        <f>SUM(Q20:Q23)</f>
        <v>20700000</v>
      </c>
      <c r="R24" s="33"/>
      <c r="S24" s="53">
        <f>SUM(S20:S23)</f>
        <v>20900000</v>
      </c>
      <c r="T24" s="53"/>
      <c r="U24" s="53">
        <f>SUM(U20:U23)</f>
        <v>25200000</v>
      </c>
      <c r="V24"/>
      <c r="W24" s="119">
        <f>SUM(W20:W23)</f>
        <v>87700000</v>
      </c>
      <c r="X24" s="33"/>
      <c r="Y24" s="53">
        <f>SUM(Y20:Y23)</f>
        <v>20600000</v>
      </c>
      <c r="Z24" s="33"/>
      <c r="AA24" s="33"/>
    </row>
    <row r="25" spans="1:27" ht="18.649999999999999" customHeight="1" x14ac:dyDescent="0.25">
      <c r="B25" s="264"/>
      <c r="C25" s="264"/>
      <c r="D25" s="2"/>
      <c r="E25" s="14"/>
      <c r="F25" s="34"/>
      <c r="G25" s="14"/>
      <c r="H25" s="34"/>
      <c r="I25" s="14"/>
      <c r="J25" s="27"/>
      <c r="K25" s="25"/>
      <c r="L25"/>
      <c r="M25" s="13"/>
      <c r="N25" s="35"/>
      <c r="O25" s="14"/>
      <c r="P25" s="34"/>
      <c r="Q25" s="14"/>
      <c r="R25" s="34"/>
      <c r="S25" s="14"/>
      <c r="T25" s="27"/>
      <c r="U25" s="14"/>
      <c r="V25"/>
      <c r="W25" s="13"/>
      <c r="X25" s="34"/>
      <c r="Y25" s="14"/>
      <c r="Z25" s="34"/>
      <c r="AA25" s="34"/>
    </row>
    <row r="26" spans="1:27" ht="18.649999999999999" customHeight="1" x14ac:dyDescent="0.3">
      <c r="A26" s="274" t="s">
        <v>72</v>
      </c>
      <c r="B26" s="275"/>
      <c r="C26" s="275"/>
      <c r="D26" s="2"/>
      <c r="F26" s="34"/>
      <c r="H26" s="34"/>
      <c r="I26"/>
      <c r="K26"/>
      <c r="L26"/>
      <c r="M26" s="19"/>
      <c r="N26" s="35"/>
      <c r="P26" s="34"/>
      <c r="R26" s="34"/>
      <c r="S26"/>
      <c r="U26"/>
      <c r="V26"/>
      <c r="W26" s="19"/>
      <c r="X26" s="34"/>
      <c r="Z26" s="34"/>
      <c r="AA26" s="34"/>
    </row>
    <row r="27" spans="1:27" ht="18.649999999999999" customHeight="1" x14ac:dyDescent="0.25">
      <c r="B27" s="263" t="str">
        <f>B13</f>
        <v>Hardware and perpetual software</v>
      </c>
      <c r="C27" s="264"/>
      <c r="D27" s="2"/>
      <c r="E27" s="33">
        <v>163000000</v>
      </c>
      <c r="F27" s="33"/>
      <c r="G27" s="243">
        <v>146000000</v>
      </c>
      <c r="H27" s="33"/>
      <c r="I27" s="243">
        <v>149300000</v>
      </c>
      <c r="J27" s="243"/>
      <c r="K27" s="251">
        <v>137400000</v>
      </c>
      <c r="L27"/>
      <c r="M27" s="5">
        <f>SUM(E27:K27)</f>
        <v>595700000</v>
      </c>
      <c r="N27" s="34"/>
      <c r="O27" s="33">
        <v>129900000</v>
      </c>
      <c r="P27" s="33"/>
      <c r="Q27" s="243">
        <v>150000000</v>
      </c>
      <c r="R27" s="33"/>
      <c r="S27" s="243">
        <v>155000000</v>
      </c>
      <c r="T27" s="243"/>
      <c r="U27" s="243">
        <v>133400000</v>
      </c>
      <c r="V27"/>
      <c r="W27" s="5">
        <f>SUM(O27:U27)</f>
        <v>568300000</v>
      </c>
      <c r="X27" s="33"/>
      <c r="Y27" s="33">
        <v>155100000</v>
      </c>
      <c r="Z27" s="33"/>
      <c r="AA27" s="33"/>
    </row>
    <row r="28" spans="1:27" ht="18.649999999999999" customHeight="1" x14ac:dyDescent="0.25">
      <c r="B28" s="263" t="str">
        <f t="shared" ref="B28:B29" si="0">B14</f>
        <v>Subscription and recurring services</v>
      </c>
      <c r="C28" s="264"/>
      <c r="D28" s="2"/>
      <c r="E28" s="28">
        <v>463900000</v>
      </c>
      <c r="F28" s="28"/>
      <c r="G28" s="244">
        <v>428500000</v>
      </c>
      <c r="H28" s="28"/>
      <c r="I28" s="244">
        <v>448800000</v>
      </c>
      <c r="J28" s="244"/>
      <c r="K28" s="252">
        <v>563500000</v>
      </c>
      <c r="L28"/>
      <c r="M28" s="36">
        <f>SUM(E28:K28)</f>
        <v>1904700000</v>
      </c>
      <c r="N28" s="34"/>
      <c r="O28" s="28">
        <v>449000000</v>
      </c>
      <c r="P28" s="28"/>
      <c r="Q28" s="244">
        <v>465300000</v>
      </c>
      <c r="R28" s="28"/>
      <c r="S28" s="244">
        <v>482400000</v>
      </c>
      <c r="T28" s="244"/>
      <c r="U28" s="244">
        <v>585600000</v>
      </c>
      <c r="V28"/>
      <c r="W28" s="36">
        <f>SUM(O28:U28)</f>
        <v>1982300000</v>
      </c>
      <c r="X28" s="28"/>
      <c r="Y28" s="28">
        <v>509500000</v>
      </c>
      <c r="Z28" s="28"/>
      <c r="AA28" s="28"/>
    </row>
    <row r="29" spans="1:27" ht="18.649999999999999" customHeight="1" x14ac:dyDescent="0.25">
      <c r="B29" s="263" t="str">
        <f t="shared" si="0"/>
        <v>Professional services and other</v>
      </c>
      <c r="C29" s="264"/>
      <c r="D29" s="2"/>
      <c r="E29" s="28">
        <v>200000</v>
      </c>
      <c r="F29" s="28"/>
      <c r="G29" s="245">
        <v>4200000</v>
      </c>
      <c r="H29" s="28"/>
      <c r="I29" s="245">
        <v>1500000</v>
      </c>
      <c r="J29" s="244"/>
      <c r="K29" s="253">
        <v>4300000</v>
      </c>
      <c r="L29"/>
      <c r="M29" s="36">
        <f>SUM(E29:K29)</f>
        <v>10200000</v>
      </c>
      <c r="N29" s="34"/>
      <c r="O29" s="28">
        <v>2800000</v>
      </c>
      <c r="P29" s="28"/>
      <c r="Q29" s="245">
        <v>3300000</v>
      </c>
      <c r="R29" s="28"/>
      <c r="S29" s="245">
        <v>4600000</v>
      </c>
      <c r="T29" s="244"/>
      <c r="U29" s="245">
        <v>4300000</v>
      </c>
      <c r="V29"/>
      <c r="W29" s="36">
        <f>SUM(O29:U29)</f>
        <v>15000000</v>
      </c>
      <c r="X29" s="28"/>
      <c r="Y29" s="28">
        <v>2300000</v>
      </c>
      <c r="Z29" s="28"/>
      <c r="AA29" s="28"/>
    </row>
    <row r="30" spans="1:27" ht="18.649999999999999" customHeight="1" x14ac:dyDescent="0.25">
      <c r="B30" t="s">
        <v>56</v>
      </c>
      <c r="C30" s="42"/>
      <c r="D30" s="2"/>
      <c r="E30" s="129">
        <f>SUM(E27:E29)</f>
        <v>627100000</v>
      </c>
      <c r="F30" s="139"/>
      <c r="G30" s="129">
        <f>SUM(G27:G29)</f>
        <v>578700000</v>
      </c>
      <c r="H30" s="139"/>
      <c r="I30" s="129">
        <f>SUM(I27:I29)</f>
        <v>599600000</v>
      </c>
      <c r="J30" s="139"/>
      <c r="K30" s="129">
        <f>SUM(K27:K29)</f>
        <v>705200000</v>
      </c>
      <c r="L30"/>
      <c r="M30" s="130">
        <f>SUM(M27:M29)</f>
        <v>2510600000</v>
      </c>
      <c r="N30" s="126"/>
      <c r="O30" s="129">
        <f>SUM(O27:O29)</f>
        <v>581700000</v>
      </c>
      <c r="P30" s="139"/>
      <c r="Q30" s="129">
        <f>SUM(Q27:Q29)</f>
        <v>618600000</v>
      </c>
      <c r="R30" s="139"/>
      <c r="S30" s="129">
        <f>SUM(S27:S29)</f>
        <v>642000000</v>
      </c>
      <c r="T30" s="139"/>
      <c r="U30" s="129">
        <f>SUM(U27:U29)</f>
        <v>723300000</v>
      </c>
      <c r="V30"/>
      <c r="W30" s="130">
        <f>SUM(W27:W29)</f>
        <v>2565600000</v>
      </c>
      <c r="X30" s="139"/>
      <c r="Y30" s="129">
        <f>SUM(Y27:Y29)</f>
        <v>666900000</v>
      </c>
      <c r="Z30" s="139"/>
      <c r="AA30" s="139"/>
    </row>
    <row r="31" spans="1:27" ht="18.649999999999999" customHeight="1" x14ac:dyDescent="0.25">
      <c r="D31" s="2"/>
      <c r="E31" s="41"/>
      <c r="F31" s="34"/>
      <c r="G31" s="41"/>
      <c r="H31" s="34"/>
      <c r="I31" s="41"/>
      <c r="J31" s="34"/>
      <c r="K31" s="41"/>
      <c r="L31"/>
      <c r="M31" s="13"/>
      <c r="N31" s="34"/>
      <c r="O31" s="41"/>
      <c r="P31" s="34"/>
      <c r="Q31" s="41"/>
      <c r="R31" s="34"/>
      <c r="S31" s="41"/>
      <c r="T31" s="34"/>
      <c r="U31" s="41"/>
      <c r="V31"/>
      <c r="W31" s="13"/>
      <c r="X31" s="34"/>
      <c r="Y31" s="41"/>
      <c r="Z31" s="34"/>
      <c r="AA31" s="34"/>
    </row>
    <row r="32" spans="1:27" ht="18.649999999999999" customHeight="1" x14ac:dyDescent="0.3">
      <c r="A32" s="265" t="s">
        <v>73</v>
      </c>
      <c r="B32" s="264"/>
      <c r="C32" s="264"/>
      <c r="D32" s="2"/>
      <c r="F32" s="34"/>
      <c r="H32" s="34"/>
      <c r="I32"/>
      <c r="K32"/>
      <c r="L32"/>
      <c r="M32" s="19"/>
      <c r="N32" s="35"/>
      <c r="P32" s="34"/>
      <c r="R32" s="34"/>
      <c r="S32"/>
      <c r="U32"/>
      <c r="V32"/>
      <c r="W32" s="19"/>
      <c r="X32" s="34"/>
      <c r="Z32" s="34"/>
      <c r="AA32" s="34"/>
    </row>
    <row r="33" spans="1:27" ht="18.649999999999999" customHeight="1" x14ac:dyDescent="0.25">
      <c r="B33" s="263" t="str">
        <f>B13</f>
        <v>Hardware and perpetual software</v>
      </c>
      <c r="C33" s="264"/>
      <c r="D33" s="2"/>
      <c r="E33" s="219">
        <v>0.44402070280577499</v>
      </c>
      <c r="F33" s="55"/>
      <c r="G33" s="219">
        <v>0.45568039950062422</v>
      </c>
      <c r="H33" s="55"/>
      <c r="I33" s="219">
        <v>0.48537061118335501</v>
      </c>
      <c r="J33" s="219"/>
      <c r="K33" s="219">
        <v>0.4755970924195223</v>
      </c>
      <c r="L33"/>
      <c r="M33" s="16">
        <v>0.46394080996884735</v>
      </c>
      <c r="N33" s="34"/>
      <c r="O33" s="219">
        <v>0.47827687776141387</v>
      </c>
      <c r="P33" s="55"/>
      <c r="Q33" s="219">
        <v>0.51229508196721307</v>
      </c>
      <c r="R33" s="55"/>
      <c r="S33" s="219">
        <v>0.51239669421487599</v>
      </c>
      <c r="T33" s="219"/>
      <c r="U33" s="219">
        <v>0.4972046216921357</v>
      </c>
      <c r="V33"/>
      <c r="W33" s="16">
        <v>0.50061663143058488</v>
      </c>
      <c r="X33" s="55"/>
      <c r="Y33" s="219">
        <f>Y27/'Web Supplement Revenue Info'!Y12</f>
        <v>0.49839331619537275</v>
      </c>
      <c r="Z33" s="55"/>
      <c r="AA33" s="55"/>
    </row>
    <row r="34" spans="1:27" ht="18.649999999999999" customHeight="1" x14ac:dyDescent="0.25">
      <c r="B34" s="263" t="str">
        <f t="shared" ref="B34:B35" si="1">B14</f>
        <v>Subscription and recurring services</v>
      </c>
      <c r="C34" s="264"/>
      <c r="D34" s="2"/>
      <c r="E34" s="219">
        <v>0.83525387108390348</v>
      </c>
      <c r="F34" s="55"/>
      <c r="G34" s="219">
        <v>0.82658179012345678</v>
      </c>
      <c r="H34" s="55"/>
      <c r="I34" s="219">
        <v>0.83126504908316357</v>
      </c>
      <c r="J34" s="219"/>
      <c r="K34" s="219">
        <v>0.85095137420718814</v>
      </c>
      <c r="L34"/>
      <c r="M34" s="16">
        <v>0.83689968803550241</v>
      </c>
      <c r="N34" s="34"/>
      <c r="O34" s="219">
        <v>0.82994454713493526</v>
      </c>
      <c r="P34" s="55"/>
      <c r="Q34" s="219">
        <v>0.84141048824593123</v>
      </c>
      <c r="R34" s="55"/>
      <c r="S34" s="219">
        <v>0.84601894072255346</v>
      </c>
      <c r="T34" s="219"/>
      <c r="U34" s="219">
        <v>0.8684561767759158</v>
      </c>
      <c r="V34"/>
      <c r="W34" s="16">
        <v>0.84768013683985466</v>
      </c>
      <c r="X34" s="55"/>
      <c r="Y34" s="219">
        <f>Y28/'Web Supplement Revenue Info'!Y13</f>
        <v>0.84396223289713435</v>
      </c>
      <c r="Z34" s="55"/>
      <c r="AA34" s="55"/>
    </row>
    <row r="35" spans="1:27" ht="18.649999999999999" customHeight="1" x14ac:dyDescent="0.25">
      <c r="B35" s="263" t="str">
        <f t="shared" si="1"/>
        <v>Professional services and other</v>
      </c>
      <c r="C35" s="264"/>
      <c r="D35" s="2"/>
      <c r="E35" s="220">
        <v>6.4935064935064939E-3</v>
      </c>
      <c r="F35" s="55"/>
      <c r="G35" s="220">
        <v>0.13125000000000001</v>
      </c>
      <c r="H35" s="55"/>
      <c r="I35" s="220">
        <v>5.3003533568904596E-2</v>
      </c>
      <c r="J35" s="219"/>
      <c r="K35" s="220">
        <v>0.13312693498452013</v>
      </c>
      <c r="L35"/>
      <c r="M35" s="24">
        <v>8.2658022690437608E-2</v>
      </c>
      <c r="N35" s="34"/>
      <c r="O35" s="220">
        <v>0.1</v>
      </c>
      <c r="P35" s="55"/>
      <c r="Q35" s="220">
        <v>0.11036789297658862</v>
      </c>
      <c r="R35" s="55"/>
      <c r="S35" s="220">
        <v>0.16140350877192983</v>
      </c>
      <c r="T35" s="219"/>
      <c r="U35" s="220">
        <v>0.15808823529411764</v>
      </c>
      <c r="V35"/>
      <c r="W35" s="24">
        <v>0.13204225352112675</v>
      </c>
      <c r="X35" s="55"/>
      <c r="Y35" s="220">
        <f>Y29/'Web Supplement Revenue Info'!Y14</f>
        <v>9.1999999999999998E-2</v>
      </c>
      <c r="Z35" s="55"/>
      <c r="AA35" s="55"/>
    </row>
    <row r="36" spans="1:27" ht="18.649999999999999" customHeight="1" x14ac:dyDescent="0.25">
      <c r="B36" t="s">
        <v>58</v>
      </c>
      <c r="C36" s="42"/>
      <c r="D36" s="2"/>
      <c r="E36" s="221">
        <v>0.65782020350361903</v>
      </c>
      <c r="F36" s="55"/>
      <c r="G36" s="221">
        <v>0.66456132292145154</v>
      </c>
      <c r="H36" s="55"/>
      <c r="I36" s="221">
        <v>0.68463119433660657</v>
      </c>
      <c r="J36" s="219"/>
      <c r="K36" s="221">
        <v>0.71710392515761645</v>
      </c>
      <c r="L36"/>
      <c r="M36" s="18">
        <v>0.68161702820840009</v>
      </c>
      <c r="N36" s="34"/>
      <c r="O36" s="221">
        <v>0.69200571020699497</v>
      </c>
      <c r="P36" s="55"/>
      <c r="Q36" s="221">
        <v>0.70640630352860567</v>
      </c>
      <c r="R36" s="55"/>
      <c r="S36" s="221">
        <v>0.7123834886817576</v>
      </c>
      <c r="T36" s="219"/>
      <c r="U36" s="221">
        <v>0.74582388121262111</v>
      </c>
      <c r="V36"/>
      <c r="W36" s="18">
        <v>0.71518969698659163</v>
      </c>
      <c r="X36" s="55"/>
      <c r="Y36" s="221">
        <f>Y30/'Web Supplement Revenue Info'!Y15</f>
        <v>0.70954356846473032</v>
      </c>
      <c r="Z36" s="55"/>
      <c r="AA36" s="55"/>
    </row>
    <row r="37" spans="1:27" ht="18.649999999999999" customHeight="1" x14ac:dyDescent="0.25">
      <c r="A37" s="35"/>
      <c r="B37" s="35"/>
      <c r="C37" s="35"/>
      <c r="D37" s="35"/>
      <c r="E37" s="25"/>
      <c r="F37" s="43"/>
      <c r="G37" s="25"/>
      <c r="H37" s="43"/>
      <c r="I37" s="45"/>
      <c r="J37" s="35"/>
      <c r="K37" s="33"/>
      <c r="L37" s="35"/>
      <c r="M37" s="33"/>
      <c r="N37" s="35"/>
      <c r="O37" s="25"/>
      <c r="P37" s="43"/>
      <c r="Q37" s="25"/>
      <c r="R37" s="43"/>
      <c r="S37" s="25"/>
      <c r="T37" s="35"/>
      <c r="U37" s="25"/>
      <c r="V37" s="35"/>
      <c r="W37" s="33"/>
      <c r="X37" s="33"/>
      <c r="Y37" s="25"/>
      <c r="Z37" s="33"/>
      <c r="AA37" s="33"/>
    </row>
    <row r="38" spans="1:27" ht="18.649999999999999" customHeight="1" x14ac:dyDescent="0.25">
      <c r="A38" s="35"/>
      <c r="B38" s="42"/>
      <c r="C38" s="42"/>
      <c r="D38" s="35"/>
      <c r="E38" s="35"/>
      <c r="F38" s="43"/>
      <c r="H38" s="43"/>
      <c r="I38" s="43"/>
      <c r="J38" s="35"/>
      <c r="K38"/>
      <c r="L38" s="35"/>
      <c r="M38" s="34"/>
      <c r="N38" s="35"/>
      <c r="O38" s="35"/>
      <c r="P38" s="43"/>
      <c r="R38" s="43"/>
      <c r="S38"/>
      <c r="T38" s="35"/>
      <c r="U38"/>
      <c r="V38" s="35"/>
      <c r="W38" s="34"/>
      <c r="X38" s="34"/>
      <c r="Y38" s="35"/>
      <c r="Z38" s="34"/>
      <c r="AA38" s="34"/>
    </row>
    <row r="39" spans="1:27" ht="18.649999999999999" customHeight="1" x14ac:dyDescent="0.25">
      <c r="A39" s="35"/>
      <c r="B39" s="35"/>
      <c r="C39" s="35"/>
      <c r="D39" s="35"/>
      <c r="E39" s="35"/>
      <c r="F39" s="43"/>
      <c r="H39" s="43"/>
      <c r="I39" s="43"/>
      <c r="J39" s="35"/>
      <c r="K39"/>
      <c r="L39" s="35"/>
      <c r="M39"/>
      <c r="N39" s="35"/>
      <c r="O39" s="35"/>
      <c r="P39" s="43"/>
      <c r="R39" s="43"/>
      <c r="S39"/>
      <c r="T39" s="35"/>
      <c r="U39"/>
      <c r="V39" s="35"/>
      <c r="W39"/>
      <c r="X39"/>
      <c r="Y39" s="35"/>
      <c r="Z39"/>
      <c r="AA39"/>
    </row>
    <row r="40" spans="1:27" ht="18.649999999999999" customHeight="1" x14ac:dyDescent="0.25">
      <c r="A40" s="35"/>
      <c r="B40" s="273"/>
      <c r="C40" s="273"/>
      <c r="D40" s="35"/>
      <c r="E40" s="246"/>
      <c r="F40" s="43"/>
      <c r="G40" s="17"/>
      <c r="H40" s="43"/>
      <c r="I40" s="189"/>
      <c r="J40" s="27"/>
      <c r="K40" s="247"/>
      <c r="L40" s="27"/>
      <c r="M40" s="189"/>
      <c r="N40" s="35"/>
      <c r="O40" s="246"/>
      <c r="P40" s="43"/>
      <c r="Q40" s="17"/>
      <c r="R40" s="43"/>
      <c r="S40" s="17"/>
      <c r="T40" s="27"/>
      <c r="U40" s="247"/>
      <c r="V40" s="27"/>
      <c r="W40" s="189"/>
      <c r="X40" s="189"/>
      <c r="Y40" s="246"/>
      <c r="Z40" s="189"/>
      <c r="AA40" s="189"/>
    </row>
    <row r="41" spans="1:27" ht="18.649999999999999" customHeight="1" x14ac:dyDescent="0.25">
      <c r="A41" s="35"/>
      <c r="B41" s="35"/>
      <c r="C41" s="35"/>
      <c r="D41" s="35"/>
      <c r="E41" s="17"/>
      <c r="F41" s="43"/>
      <c r="G41" s="17"/>
      <c r="H41" s="43"/>
      <c r="I41" s="189"/>
      <c r="J41" s="35"/>
      <c r="K41" s="247"/>
      <c r="L41" s="35"/>
      <c r="M41" s="189"/>
      <c r="N41" s="35"/>
      <c r="O41" s="17"/>
      <c r="P41" s="43"/>
      <c r="Q41" s="17"/>
      <c r="R41" s="43"/>
      <c r="S41" s="17"/>
      <c r="T41" s="35"/>
      <c r="U41" s="247"/>
      <c r="V41" s="35"/>
      <c r="W41" s="189"/>
      <c r="X41" s="189"/>
      <c r="Y41" s="17"/>
      <c r="Z41" s="189"/>
      <c r="AA41" s="189"/>
    </row>
    <row r="42" spans="1:27" ht="18.649999999999999" customHeight="1" x14ac:dyDescent="0.3">
      <c r="A42" s="35"/>
      <c r="B42" s="35"/>
      <c r="C42" s="35"/>
      <c r="D42" s="35"/>
      <c r="E42" s="27"/>
      <c r="F42" s="43"/>
      <c r="G42" s="35"/>
      <c r="H42" s="43"/>
      <c r="I42" s="35"/>
      <c r="J42" s="27"/>
      <c r="K42" s="113"/>
      <c r="L42" s="27"/>
      <c r="M42" s="113"/>
      <c r="N42" s="35"/>
      <c r="O42" s="27"/>
      <c r="P42" s="43"/>
      <c r="Q42" s="35"/>
      <c r="R42" s="43"/>
      <c r="S42" s="35"/>
      <c r="T42" s="27"/>
      <c r="U42" s="113"/>
      <c r="V42" s="27"/>
      <c r="W42" s="113"/>
      <c r="X42" s="113"/>
      <c r="Y42" s="27"/>
      <c r="Z42" s="113"/>
      <c r="AA42" s="113"/>
    </row>
    <row r="43" spans="1:27" ht="18.649999999999999" customHeight="1" x14ac:dyDescent="0.3">
      <c r="A43" s="274"/>
      <c r="B43" s="274"/>
      <c r="C43" s="274"/>
      <c r="D43" s="35"/>
      <c r="E43" s="27"/>
      <c r="F43" s="43"/>
      <c r="G43" s="35"/>
      <c r="H43" s="43"/>
      <c r="I43" s="35"/>
      <c r="J43" s="27"/>
      <c r="K43"/>
      <c r="L43" s="27"/>
      <c r="M43"/>
      <c r="N43" s="35"/>
      <c r="O43" s="27"/>
      <c r="P43" s="43"/>
      <c r="Q43" s="35"/>
      <c r="R43" s="43"/>
      <c r="S43" s="35"/>
      <c r="T43" s="27"/>
      <c r="U43"/>
      <c r="V43" s="27"/>
      <c r="W43"/>
      <c r="X43"/>
      <c r="Y43" s="27"/>
      <c r="Z43"/>
      <c r="AA43"/>
    </row>
    <row r="44" spans="1:27" ht="18.649999999999999" customHeight="1" x14ac:dyDescent="0.25">
      <c r="A44" s="27"/>
      <c r="B44" s="266"/>
      <c r="C44" s="266"/>
      <c r="D44" s="27"/>
      <c r="E44" s="49"/>
      <c r="F44" s="43"/>
      <c r="G44" s="33"/>
      <c r="H44" s="43"/>
      <c r="I44" s="188"/>
      <c r="J44" s="27"/>
      <c r="K44" s="188"/>
      <c r="L44" s="27"/>
      <c r="M44" s="188"/>
      <c r="N44" s="35"/>
      <c r="O44" s="49"/>
      <c r="P44" s="43"/>
      <c r="Q44" s="33"/>
      <c r="R44" s="43"/>
      <c r="S44" s="33"/>
      <c r="T44" s="27"/>
      <c r="U44" s="188"/>
      <c r="V44" s="27"/>
      <c r="W44" s="188"/>
      <c r="X44" s="188"/>
      <c r="Y44" s="49"/>
      <c r="Z44" s="188"/>
      <c r="AA44" s="188"/>
    </row>
    <row r="45" spans="1:27" ht="18.649999999999999" customHeight="1" x14ac:dyDescent="0.25">
      <c r="A45" s="27"/>
      <c r="B45" s="266"/>
      <c r="C45" s="266"/>
      <c r="D45" s="27"/>
      <c r="E45" s="50"/>
      <c r="F45" s="43"/>
      <c r="G45" s="17"/>
      <c r="H45" s="43"/>
      <c r="I45" s="189"/>
      <c r="J45" s="27"/>
      <c r="K45" s="189"/>
      <c r="L45" s="27"/>
      <c r="M45" s="189"/>
      <c r="N45" s="35"/>
      <c r="O45" s="50"/>
      <c r="P45" s="43"/>
      <c r="Q45" s="17"/>
      <c r="R45" s="43"/>
      <c r="S45" s="17"/>
      <c r="T45" s="27"/>
      <c r="U45" s="189"/>
      <c r="V45" s="27"/>
      <c r="W45" s="189"/>
      <c r="X45" s="189"/>
      <c r="Y45" s="50"/>
      <c r="Z45" s="189"/>
      <c r="AA45" s="189"/>
    </row>
    <row r="46" spans="1:27" ht="18.649999999999999" customHeight="1" x14ac:dyDescent="0.25">
      <c r="A46" s="27"/>
      <c r="B46" s="266"/>
      <c r="C46" s="266"/>
      <c r="D46" s="27"/>
      <c r="E46" s="50"/>
      <c r="F46" s="43"/>
      <c r="G46" s="17"/>
      <c r="H46" s="43"/>
      <c r="I46" s="189"/>
      <c r="J46" s="27"/>
      <c r="K46" s="189"/>
      <c r="L46" s="27"/>
      <c r="M46" s="189"/>
      <c r="N46" s="35"/>
      <c r="O46" s="50"/>
      <c r="P46" s="43"/>
      <c r="Q46" s="17"/>
      <c r="R46" s="43"/>
      <c r="S46" s="17"/>
      <c r="T46" s="27"/>
      <c r="U46" s="189"/>
      <c r="V46" s="27"/>
      <c r="W46" s="189"/>
      <c r="X46" s="189"/>
      <c r="Y46" s="50"/>
      <c r="Z46" s="189"/>
      <c r="AA46" s="189"/>
    </row>
    <row r="47" spans="1:27" ht="18" customHeight="1" x14ac:dyDescent="0.25">
      <c r="A47" s="27"/>
      <c r="B47" s="266"/>
      <c r="C47" s="266"/>
      <c r="D47" s="27"/>
      <c r="E47" s="50"/>
      <c r="F47" s="43"/>
      <c r="G47" s="17"/>
      <c r="H47" s="43"/>
      <c r="I47" s="189"/>
      <c r="J47" s="27"/>
      <c r="K47" s="189"/>
      <c r="L47" s="27"/>
      <c r="M47" s="189"/>
      <c r="N47" s="35"/>
      <c r="O47" s="50"/>
      <c r="P47" s="43"/>
      <c r="Q47" s="17"/>
      <c r="R47" s="43"/>
      <c r="S47" s="17"/>
      <c r="T47" s="27"/>
      <c r="U47" s="189"/>
      <c r="V47" s="27"/>
      <c r="W47" s="189"/>
      <c r="X47" s="189"/>
      <c r="Y47" s="50"/>
      <c r="Z47" s="189"/>
      <c r="AA47" s="189"/>
    </row>
    <row r="48" spans="1:27" ht="18" customHeight="1" x14ac:dyDescent="0.25">
      <c r="A48" s="27"/>
      <c r="B48" s="266"/>
      <c r="C48" s="266"/>
      <c r="D48" s="27"/>
      <c r="E48" s="49"/>
      <c r="F48" s="43"/>
      <c r="G48" s="33"/>
      <c r="H48" s="43"/>
      <c r="I48" s="188"/>
      <c r="J48" s="27"/>
      <c r="K48" s="188"/>
      <c r="L48" s="27"/>
      <c r="M48" s="188"/>
      <c r="N48" s="35"/>
      <c r="O48" s="49"/>
      <c r="P48" s="43"/>
      <c r="Q48" s="33"/>
      <c r="R48" s="43"/>
      <c r="S48" s="33"/>
      <c r="T48" s="27"/>
      <c r="U48" s="188"/>
      <c r="V48" s="27"/>
      <c r="W48" s="188"/>
      <c r="X48" s="188"/>
      <c r="Y48" s="49"/>
      <c r="Z48" s="188"/>
      <c r="AA48" s="188"/>
    </row>
    <row r="49" spans="1:27" ht="18" customHeight="1" x14ac:dyDescent="0.3">
      <c r="D49" s="27"/>
      <c r="E49" s="27"/>
      <c r="G49" s="35"/>
      <c r="I49" s="35"/>
      <c r="J49" s="27"/>
      <c r="K49" s="113"/>
      <c r="L49" s="27"/>
      <c r="M49" s="113"/>
      <c r="O49" s="27"/>
      <c r="Q49" s="35"/>
      <c r="S49" s="35"/>
      <c r="T49" s="27"/>
      <c r="U49" s="113"/>
      <c r="V49" s="27"/>
      <c r="W49" s="113"/>
      <c r="X49" s="113"/>
      <c r="Y49" s="27"/>
      <c r="Z49" s="113"/>
      <c r="AA49" s="113"/>
    </row>
    <row r="50" spans="1:27" ht="18" customHeight="1" x14ac:dyDescent="0.3">
      <c r="A50" s="276"/>
      <c r="B50" s="276"/>
      <c r="C50" s="276"/>
      <c r="D50" s="27"/>
      <c r="E50" s="27"/>
      <c r="F50" s="43"/>
      <c r="G50" s="35"/>
      <c r="H50" s="43"/>
      <c r="I50" s="35"/>
      <c r="J50" s="27"/>
      <c r="K50"/>
      <c r="L50" s="27"/>
      <c r="M50"/>
      <c r="N50" s="35"/>
      <c r="O50" s="27"/>
      <c r="P50" s="43"/>
      <c r="Q50" s="35"/>
      <c r="R50" s="43"/>
      <c r="S50" s="35"/>
      <c r="T50" s="27"/>
      <c r="U50"/>
      <c r="V50" s="27"/>
      <c r="W50"/>
      <c r="X50"/>
      <c r="Y50" s="27"/>
      <c r="Z50"/>
      <c r="AA50"/>
    </row>
    <row r="51" spans="1:27" ht="18" customHeight="1" x14ac:dyDescent="0.25">
      <c r="A51" s="35"/>
      <c r="B51" s="273"/>
      <c r="C51" s="273"/>
      <c r="D51" s="27"/>
      <c r="E51" s="49"/>
      <c r="F51" s="43"/>
      <c r="G51" s="17"/>
      <c r="H51" s="43"/>
      <c r="I51" s="189"/>
      <c r="J51" s="27"/>
      <c r="K51" s="188"/>
      <c r="L51" s="27"/>
      <c r="M51" s="188"/>
      <c r="N51" s="35"/>
      <c r="O51" s="49"/>
      <c r="P51" s="43"/>
      <c r="Q51" s="17"/>
      <c r="R51" s="43"/>
      <c r="S51" s="17"/>
      <c r="T51" s="27"/>
      <c r="U51" s="188"/>
      <c r="V51" s="27"/>
      <c r="W51" s="188"/>
      <c r="X51" s="188"/>
      <c r="Y51" s="49"/>
      <c r="Z51" s="188"/>
      <c r="AA51" s="188"/>
    </row>
    <row r="52" spans="1:27" ht="18" customHeight="1" x14ac:dyDescent="0.25">
      <c r="A52" s="35"/>
      <c r="B52" s="273"/>
      <c r="C52" s="273"/>
      <c r="D52" s="27"/>
      <c r="E52" s="246"/>
      <c r="F52" s="43"/>
      <c r="G52" s="17"/>
      <c r="H52" s="43"/>
      <c r="I52" s="189"/>
      <c r="J52" s="27"/>
      <c r="K52" s="247"/>
      <c r="L52" s="27"/>
      <c r="M52" s="189"/>
      <c r="N52" s="35"/>
      <c r="O52" s="246"/>
      <c r="P52" s="43"/>
      <c r="Q52" s="17"/>
      <c r="R52" s="43"/>
      <c r="S52" s="17"/>
      <c r="T52" s="27"/>
      <c r="U52" s="247"/>
      <c r="V52" s="27"/>
      <c r="W52" s="189"/>
      <c r="X52" s="189"/>
      <c r="Y52" s="246"/>
      <c r="Z52" s="189"/>
      <c r="AA52" s="189"/>
    </row>
    <row r="53" spans="1:27" ht="18" customHeight="1" x14ac:dyDescent="0.25">
      <c r="A53" s="35"/>
      <c r="B53" s="273"/>
      <c r="C53" s="273"/>
      <c r="D53" s="27"/>
      <c r="E53" s="246"/>
      <c r="F53" s="43"/>
      <c r="G53" s="17"/>
      <c r="H53" s="43"/>
      <c r="I53" s="189"/>
      <c r="J53" s="27"/>
      <c r="K53" s="247"/>
      <c r="L53" s="27"/>
      <c r="M53" s="189"/>
      <c r="N53" s="35"/>
      <c r="O53" s="246"/>
      <c r="P53" s="43"/>
      <c r="Q53" s="17"/>
      <c r="R53" s="43"/>
      <c r="S53" s="17"/>
      <c r="T53" s="27"/>
      <c r="U53" s="247"/>
      <c r="V53" s="27"/>
      <c r="W53" s="189"/>
      <c r="X53" s="189"/>
      <c r="Y53" s="246"/>
      <c r="Z53" s="189"/>
      <c r="AA53" s="189"/>
    </row>
    <row r="54" spans="1:27" ht="18" customHeight="1" x14ac:dyDescent="0.25">
      <c r="A54" s="35"/>
      <c r="B54" s="35"/>
      <c r="C54" s="35"/>
      <c r="D54" s="27"/>
      <c r="E54" s="49"/>
      <c r="F54" s="43"/>
      <c r="G54" s="17"/>
      <c r="H54" s="43"/>
      <c r="I54" s="189"/>
      <c r="J54" s="27"/>
      <c r="K54" s="188"/>
      <c r="L54" s="27"/>
      <c r="M54" s="188"/>
      <c r="N54" s="35"/>
      <c r="O54" s="49"/>
      <c r="P54" s="43"/>
      <c r="Q54" s="17"/>
      <c r="R54" s="43"/>
      <c r="S54" s="17"/>
      <c r="T54" s="27"/>
      <c r="U54" s="188"/>
      <c r="V54" s="27"/>
      <c r="W54" s="188"/>
      <c r="X54" s="188"/>
      <c r="Y54" s="49"/>
      <c r="Z54" s="188"/>
      <c r="AA54" s="188"/>
    </row>
    <row r="55" spans="1:27" ht="18" customHeight="1" x14ac:dyDescent="0.3">
      <c r="A55" s="35"/>
      <c r="B55" s="35"/>
      <c r="C55" s="35"/>
      <c r="D55" s="27"/>
      <c r="E55" s="27"/>
      <c r="F55" s="43"/>
      <c r="G55" s="35"/>
      <c r="H55" s="43"/>
      <c r="I55" s="35"/>
      <c r="J55" s="27"/>
      <c r="K55" s="113"/>
      <c r="L55" s="27"/>
      <c r="M55" s="113"/>
      <c r="N55" s="35"/>
      <c r="O55" s="27"/>
      <c r="P55" s="43"/>
      <c r="Q55" s="35"/>
      <c r="R55" s="43"/>
      <c r="S55" s="35"/>
      <c r="T55" s="27"/>
      <c r="U55" s="113"/>
      <c r="V55" s="27"/>
      <c r="W55" s="113"/>
      <c r="X55" s="113"/>
      <c r="Y55" s="27"/>
      <c r="Z55" s="113"/>
      <c r="AA55" s="113"/>
    </row>
    <row r="56" spans="1:27" ht="18" customHeight="1" x14ac:dyDescent="0.25">
      <c r="A56" s="35"/>
      <c r="B56" s="273"/>
      <c r="C56" s="273"/>
      <c r="D56" s="27"/>
      <c r="E56" s="246"/>
      <c r="F56" s="43"/>
      <c r="G56" s="17"/>
      <c r="H56" s="43"/>
      <c r="I56" s="189"/>
      <c r="J56" s="27"/>
      <c r="K56" s="247"/>
      <c r="L56" s="27"/>
      <c r="M56" s="247"/>
      <c r="N56" s="35"/>
      <c r="O56" s="246"/>
      <c r="P56" s="43"/>
      <c r="Q56" s="17"/>
      <c r="R56" s="43"/>
      <c r="S56" s="17"/>
      <c r="T56" s="27"/>
      <c r="U56" s="247"/>
      <c r="V56" s="27"/>
      <c r="W56" s="247"/>
      <c r="X56" s="247"/>
      <c r="Y56" s="246"/>
      <c r="Z56" s="247"/>
      <c r="AA56" s="247"/>
    </row>
    <row r="57" spans="1:27" ht="18" customHeight="1" x14ac:dyDescent="0.25">
      <c r="A57" s="35"/>
      <c r="B57" s="273"/>
      <c r="C57" s="273"/>
      <c r="D57" s="27"/>
      <c r="E57" s="50"/>
      <c r="F57" s="43"/>
      <c r="G57" s="17"/>
      <c r="H57" s="43"/>
      <c r="I57" s="189"/>
      <c r="J57" s="27"/>
      <c r="K57" s="189"/>
      <c r="L57" s="27"/>
      <c r="M57" s="189"/>
      <c r="N57" s="35"/>
      <c r="O57" s="50"/>
      <c r="P57" s="43"/>
      <c r="Q57" s="17"/>
      <c r="R57" s="43"/>
      <c r="S57" s="17"/>
      <c r="T57" s="27"/>
      <c r="U57" s="189"/>
      <c r="V57" s="27"/>
      <c r="W57" s="189"/>
      <c r="X57" s="189"/>
      <c r="Y57" s="50"/>
      <c r="Z57" s="189"/>
      <c r="AA57" s="189"/>
    </row>
    <row r="58" spans="1:27" ht="18" customHeight="1" x14ac:dyDescent="0.25">
      <c r="A58" s="35"/>
      <c r="B58" s="35"/>
      <c r="C58" s="35"/>
      <c r="D58" s="27"/>
      <c r="E58" s="50"/>
      <c r="F58" s="43"/>
      <c r="G58" s="17"/>
      <c r="H58" s="43"/>
      <c r="I58" s="189"/>
      <c r="J58" s="27"/>
      <c r="K58" s="247"/>
      <c r="L58" s="27"/>
      <c r="M58" s="189"/>
      <c r="N58" s="35"/>
      <c r="O58" s="50"/>
      <c r="P58" s="43"/>
      <c r="Q58" s="17"/>
      <c r="R58" s="43"/>
      <c r="S58" s="17"/>
      <c r="T58" s="27"/>
      <c r="U58" s="247"/>
      <c r="V58" s="27"/>
      <c r="W58" s="189"/>
      <c r="X58" s="189"/>
      <c r="Y58" s="50"/>
      <c r="Z58" s="189"/>
      <c r="AA58" s="189"/>
    </row>
    <row r="59" spans="1:27" ht="18" customHeight="1" x14ac:dyDescent="0.3">
      <c r="A59" s="35"/>
      <c r="B59" s="35"/>
      <c r="C59" s="35"/>
      <c r="D59" s="35"/>
      <c r="E59" s="35"/>
      <c r="F59" s="43"/>
      <c r="G59" s="35"/>
      <c r="H59" s="43"/>
      <c r="I59" s="43"/>
      <c r="J59" s="35"/>
      <c r="K59" s="35"/>
      <c r="L59" s="35"/>
      <c r="M59" s="113"/>
      <c r="N59" s="35"/>
      <c r="O59" s="35"/>
      <c r="P59" s="43"/>
      <c r="Q59" s="35"/>
      <c r="R59" s="43"/>
      <c r="S59" s="35"/>
      <c r="T59" s="35"/>
      <c r="U59" s="35"/>
      <c r="V59" s="35"/>
      <c r="W59" s="113"/>
      <c r="X59" s="113"/>
      <c r="Y59" s="35"/>
      <c r="Z59" s="113"/>
      <c r="AA59" s="113"/>
    </row>
    <row r="60" spans="1:27" ht="17.149999999999999" customHeight="1" x14ac:dyDescent="0.25">
      <c r="E60" s="27"/>
      <c r="I60"/>
      <c r="J60" s="27"/>
      <c r="K60" s="27"/>
      <c r="L60" s="27"/>
      <c r="M60"/>
      <c r="O60" s="27"/>
      <c r="S60"/>
      <c r="T60" s="27"/>
      <c r="U60" s="27"/>
      <c r="V60" s="27"/>
      <c r="W60"/>
      <c r="X60"/>
      <c r="Y60" s="27"/>
      <c r="Z60"/>
      <c r="AA60"/>
    </row>
    <row r="61" spans="1:27" ht="17.149999999999999" customHeight="1" x14ac:dyDescent="0.25">
      <c r="E61" s="27"/>
      <c r="I61"/>
      <c r="J61" s="27"/>
      <c r="K61" s="27"/>
      <c r="L61" s="27"/>
      <c r="M61"/>
      <c r="O61" s="27"/>
      <c r="S61"/>
      <c r="T61" s="27"/>
      <c r="U61" s="27"/>
      <c r="V61" s="27"/>
      <c r="W61"/>
      <c r="X61"/>
      <c r="Y61" s="27"/>
      <c r="Z61"/>
      <c r="AA61"/>
    </row>
    <row r="62" spans="1:27" ht="17.149999999999999" customHeight="1" x14ac:dyDescent="0.25">
      <c r="E62" s="27"/>
      <c r="I62"/>
      <c r="J62" s="27"/>
      <c r="K62" s="27"/>
      <c r="L62" s="27"/>
      <c r="M62" s="27"/>
      <c r="O62" s="27"/>
      <c r="S62"/>
      <c r="T62" s="27"/>
      <c r="U62" s="27"/>
      <c r="V62" s="27"/>
      <c r="W62" s="27"/>
      <c r="X62" s="27"/>
      <c r="Y62" s="27"/>
      <c r="Z62" s="27"/>
      <c r="AA62" s="27"/>
    </row>
    <row r="63" spans="1:27" ht="17.149999999999999" customHeight="1" x14ac:dyDescent="0.25">
      <c r="E63" s="27"/>
      <c r="I63"/>
      <c r="J63" s="27"/>
      <c r="K63" s="27"/>
      <c r="L63" s="27"/>
      <c r="M63" s="27"/>
      <c r="O63" s="27"/>
      <c r="S63"/>
      <c r="T63" s="27"/>
      <c r="U63" s="27"/>
      <c r="V63" s="27"/>
      <c r="W63" s="27"/>
      <c r="X63" s="27"/>
      <c r="Y63" s="27"/>
      <c r="Z63" s="27"/>
      <c r="AA63" s="27"/>
    </row>
    <row r="64" spans="1:27" ht="17.149999999999999" customHeight="1" x14ac:dyDescent="0.25">
      <c r="E64" s="27"/>
      <c r="I64"/>
      <c r="J64" s="27"/>
      <c r="K64" s="27"/>
      <c r="L64" s="27"/>
      <c r="M64" s="27"/>
      <c r="O64" s="27"/>
      <c r="S64"/>
      <c r="T64" s="27"/>
      <c r="U64" s="27"/>
      <c r="V64" s="27"/>
      <c r="W64" s="27"/>
      <c r="X64" s="27"/>
      <c r="Y64" s="27"/>
      <c r="Z64" s="27"/>
      <c r="AA64" s="27"/>
    </row>
    <row r="65" spans="5:27" ht="17.149999999999999" customHeight="1" x14ac:dyDescent="0.25">
      <c r="E65" s="27"/>
      <c r="I65"/>
      <c r="J65" s="27"/>
      <c r="K65" s="27"/>
      <c r="L65" s="27"/>
      <c r="M65" s="27"/>
      <c r="O65" s="27"/>
      <c r="S65"/>
      <c r="T65" s="27"/>
      <c r="U65" s="27"/>
      <c r="V65" s="27"/>
      <c r="W65" s="27"/>
      <c r="X65" s="27"/>
      <c r="Y65" s="27"/>
      <c r="Z65" s="27"/>
      <c r="AA65" s="27"/>
    </row>
    <row r="66" spans="5:27" ht="17.149999999999999" customHeight="1" x14ac:dyDescent="0.25">
      <c r="I66"/>
      <c r="K66"/>
      <c r="L66"/>
      <c r="M66"/>
      <c r="S66"/>
      <c r="U66"/>
      <c r="V66"/>
      <c r="W66"/>
      <c r="X66"/>
      <c r="Z66"/>
      <c r="AA66"/>
    </row>
    <row r="67" spans="5:27" ht="17.149999999999999" customHeight="1" x14ac:dyDescent="0.25">
      <c r="K67"/>
      <c r="L67"/>
      <c r="M67"/>
      <c r="U67"/>
      <c r="V67"/>
      <c r="W67"/>
      <c r="X67"/>
      <c r="Z67"/>
      <c r="AA67"/>
    </row>
    <row r="68" spans="5:27" ht="17.149999999999999" customHeight="1" x14ac:dyDescent="0.25">
      <c r="K68"/>
      <c r="L68"/>
      <c r="M68"/>
      <c r="U68"/>
      <c r="V68"/>
      <c r="W68"/>
      <c r="X68"/>
      <c r="Z68"/>
      <c r="AA68"/>
    </row>
    <row r="69" spans="5:27" ht="17.149999999999999" customHeight="1" x14ac:dyDescent="0.25">
      <c r="K69"/>
      <c r="L69"/>
      <c r="M69"/>
      <c r="U69"/>
      <c r="V69"/>
      <c r="W69"/>
      <c r="X69"/>
      <c r="Z69"/>
      <c r="AA69"/>
    </row>
    <row r="70" spans="5:27" ht="17.149999999999999" customHeight="1" x14ac:dyDescent="0.25">
      <c r="K70"/>
      <c r="L70"/>
      <c r="M70"/>
      <c r="U70"/>
      <c r="V70"/>
      <c r="W70"/>
      <c r="X70"/>
      <c r="Z70"/>
      <c r="AA70"/>
    </row>
    <row r="71" spans="5:27" x14ac:dyDescent="0.25">
      <c r="K71"/>
      <c r="L71"/>
      <c r="M71"/>
      <c r="U71"/>
      <c r="V71"/>
      <c r="W71"/>
      <c r="X71"/>
      <c r="Z71"/>
      <c r="AA71"/>
    </row>
    <row r="72" spans="5:27" x14ac:dyDescent="0.25">
      <c r="K72"/>
      <c r="L72"/>
      <c r="M72"/>
      <c r="U72"/>
      <c r="V72"/>
      <c r="W72"/>
      <c r="X72"/>
      <c r="Z72"/>
      <c r="AA72"/>
    </row>
    <row r="73" spans="5:27" x14ac:dyDescent="0.25">
      <c r="K73"/>
      <c r="L73"/>
      <c r="M73"/>
      <c r="U73"/>
      <c r="V73"/>
      <c r="W73"/>
      <c r="X73"/>
      <c r="Z73"/>
      <c r="AA73"/>
    </row>
  </sheetData>
  <mergeCells count="40">
    <mergeCell ref="B21:C21"/>
    <mergeCell ref="B20:C20"/>
    <mergeCell ref="A19:C19"/>
    <mergeCell ref="A1:Z1"/>
    <mergeCell ref="Y8:Z8"/>
    <mergeCell ref="A4:Z4"/>
    <mergeCell ref="A5:Z5"/>
    <mergeCell ref="A3:Z3"/>
    <mergeCell ref="A12:C12"/>
    <mergeCell ref="B13:C13"/>
    <mergeCell ref="B14:C14"/>
    <mergeCell ref="B18:C18"/>
    <mergeCell ref="B16:C16"/>
    <mergeCell ref="B15:C15"/>
    <mergeCell ref="O8:U8"/>
    <mergeCell ref="E8:K8"/>
    <mergeCell ref="B56:C56"/>
    <mergeCell ref="B48:C48"/>
    <mergeCell ref="B57:C57"/>
    <mergeCell ref="B53:C53"/>
    <mergeCell ref="B45:C45"/>
    <mergeCell ref="B52:C52"/>
    <mergeCell ref="A50:C50"/>
    <mergeCell ref="B51:C51"/>
    <mergeCell ref="B47:C47"/>
    <mergeCell ref="B46:C46"/>
    <mergeCell ref="B22:C22"/>
    <mergeCell ref="B23:C23"/>
    <mergeCell ref="A26:C26"/>
    <mergeCell ref="B27:C27"/>
    <mergeCell ref="B29:C29"/>
    <mergeCell ref="B44:C44"/>
    <mergeCell ref="B40:C40"/>
    <mergeCell ref="A43:C43"/>
    <mergeCell ref="B28:C28"/>
    <mergeCell ref="B25:C25"/>
    <mergeCell ref="A32:C32"/>
    <mergeCell ref="B34:C34"/>
    <mergeCell ref="B33:C33"/>
    <mergeCell ref="B35:C35"/>
  </mergeCells>
  <conditionalFormatting sqref="G41">
    <cfRule type="cellIs" dxfId="4" priority="22" operator="notEqual">
      <formula>0</formula>
    </cfRule>
  </conditionalFormatting>
  <conditionalFormatting sqref="I41">
    <cfRule type="cellIs" dxfId="3" priority="17" operator="notEqual">
      <formula>0</formula>
    </cfRule>
  </conditionalFormatting>
  <conditionalFormatting sqref="Q41">
    <cfRule type="cellIs" dxfId="2" priority="16" operator="notEqual">
      <formula>0</formula>
    </cfRule>
  </conditionalFormatting>
  <conditionalFormatting sqref="S41">
    <cfRule type="cellIs" dxfId="1" priority="8" operator="notEqual">
      <formula>0</formula>
    </cfRule>
  </conditionalFormatting>
  <printOptions horizontalCentered="1"/>
  <pageMargins left="0.75" right="0.75" top="0.5" bottom="0.75" header="0.5" footer="0.25"/>
  <pageSetup paperSize="5" scale="74" orientation="landscape" r:id="rId1"/>
  <headerFoot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V105"/>
  <sheetViews>
    <sheetView showGridLines="0" showRuler="0" zoomScale="90" zoomScaleNormal="90" zoomScaleSheetLayoutView="90" workbookViewId="0">
      <pane xSplit="4" ySplit="11" topLeftCell="E12" activePane="bottomRight" state="frozen"/>
      <selection activeCell="AL16" sqref="AL16"/>
      <selection pane="topRight" activeCell="AL16" sqref="AL16"/>
      <selection pane="bottomLeft" activeCell="AL16" sqref="AL16"/>
      <selection pane="bottomRight" activeCell="AB59" sqref="AB59"/>
    </sheetView>
  </sheetViews>
  <sheetFormatPr defaultColWidth="13.54296875" defaultRowHeight="12.5" x14ac:dyDescent="0.25"/>
  <cols>
    <col min="1" max="1" width="2.54296875" customWidth="1"/>
    <col min="2" max="2" width="1.453125" customWidth="1"/>
    <col min="3" max="3" width="56.453125" customWidth="1"/>
    <col min="4" max="4" width="0.7265625" customWidth="1"/>
    <col min="5" max="5" width="12.453125" customWidth="1"/>
    <col min="6" max="6" width="0.453125" customWidth="1"/>
    <col min="7" max="7" width="12.453125" customWidth="1"/>
    <col min="8" max="8" width="0.453125" customWidth="1"/>
    <col min="9" max="9" width="12.453125" style="117" customWidth="1"/>
    <col min="10" max="10" width="0.54296875" customWidth="1"/>
    <col min="11" max="11" width="12.453125" style="162" customWidth="1"/>
    <col min="12" max="12" width="0.54296875" style="162" customWidth="1"/>
    <col min="13" max="13" width="12.453125" style="162" bestFit="1" customWidth="1"/>
    <col min="14" max="14" width="0.453125" customWidth="1"/>
    <col min="15" max="15" width="12.453125" customWidth="1"/>
    <col min="16" max="16" width="0.453125" customWidth="1"/>
    <col min="17" max="17" width="12.453125" customWidth="1"/>
    <col min="18" max="18" width="0.453125" customWidth="1"/>
    <col min="19" max="19" width="12.453125" style="117" customWidth="1"/>
    <col min="20" max="20" width="0.54296875" customWidth="1"/>
    <col min="21" max="21" width="12.453125" style="162" customWidth="1"/>
    <col min="22" max="22" width="0.54296875" style="162" customWidth="1"/>
    <col min="23" max="23" width="12.453125" style="162" customWidth="1"/>
    <col min="24" max="24" width="0.453125" style="162" customWidth="1"/>
    <col min="25" max="25" width="12.453125" customWidth="1"/>
    <col min="26" max="26" width="0.453125" customWidth="1"/>
    <col min="27" max="27" width="12.453125" style="162" customWidth="1"/>
    <col min="28" max="28" width="0.453125" customWidth="1"/>
    <col min="29" max="31" width="7" bestFit="1" customWidth="1"/>
    <col min="32" max="32" width="5.54296875" bestFit="1" customWidth="1"/>
    <col min="33" max="35" width="7" bestFit="1" customWidth="1"/>
    <col min="36" max="36" width="5.54296875" bestFit="1" customWidth="1"/>
    <col min="37" max="39" width="7" bestFit="1" customWidth="1"/>
    <col min="40" max="40" width="5.54296875" bestFit="1" customWidth="1"/>
    <col min="41" max="43" width="7" bestFit="1" customWidth="1"/>
    <col min="44" max="44" width="5.54296875" bestFit="1" customWidth="1"/>
    <col min="45" max="47" width="7" bestFit="1" customWidth="1"/>
  </cols>
  <sheetData>
    <row r="1" spans="1:27" ht="55.5" customHeight="1" x14ac:dyDescent="0.4">
      <c r="A1" s="271" t="e" vm="1">
        <v>#VALUE!</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row>
    <row r="2" spans="1:27" ht="6" customHeight="1" x14ac:dyDescent="0.25">
      <c r="A2" s="35"/>
      <c r="B2" s="35"/>
      <c r="C2" s="35"/>
      <c r="D2" s="35"/>
      <c r="E2" s="43"/>
      <c r="F2" s="43"/>
      <c r="G2" s="43"/>
      <c r="H2" s="43"/>
      <c r="I2" s="116"/>
      <c r="J2" s="35"/>
      <c r="K2" s="27"/>
      <c r="L2" s="27"/>
      <c r="M2" s="27"/>
      <c r="N2" s="35"/>
      <c r="O2" s="43"/>
      <c r="P2" s="43"/>
      <c r="Q2" s="43"/>
      <c r="R2" s="43"/>
      <c r="S2" s="116"/>
      <c r="T2" s="35"/>
      <c r="U2" s="27"/>
      <c r="V2" s="27"/>
      <c r="W2" s="27"/>
      <c r="X2" s="27"/>
      <c r="Y2" s="43"/>
      <c r="Z2" s="43"/>
      <c r="AA2" s="27"/>
    </row>
    <row r="3" spans="1:27" ht="18.649999999999999" customHeight="1" x14ac:dyDescent="0.4">
      <c r="A3" s="271" t="s">
        <v>9</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row>
    <row r="4" spans="1:27" ht="18.649999999999999" customHeight="1" x14ac:dyDescent="0.35">
      <c r="A4" s="272" t="s">
        <v>10</v>
      </c>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row>
    <row r="5" spans="1:27" ht="18.649999999999999" customHeight="1" x14ac:dyDescent="0.35">
      <c r="A5" s="272" t="s">
        <v>11</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row>
    <row r="6" spans="1:27" ht="7.5" customHeight="1" x14ac:dyDescent="0.25">
      <c r="A6" s="35"/>
      <c r="B6" s="35"/>
      <c r="C6" s="35"/>
      <c r="D6" s="35"/>
      <c r="E6" s="43"/>
      <c r="F6" s="43"/>
      <c r="G6" s="43"/>
      <c r="H6" s="43"/>
      <c r="I6" s="116"/>
      <c r="J6" s="35"/>
      <c r="K6" s="27"/>
      <c r="L6" s="27"/>
      <c r="M6" s="27"/>
      <c r="N6" s="35"/>
      <c r="O6" s="43"/>
      <c r="P6" s="43"/>
      <c r="Q6" s="43"/>
      <c r="R6" s="43"/>
      <c r="S6" s="116"/>
      <c r="T6" s="35"/>
      <c r="U6" s="27"/>
      <c r="V6" s="27"/>
      <c r="W6" s="27"/>
      <c r="X6" s="27"/>
      <c r="Y6" s="43"/>
      <c r="Z6" s="43"/>
      <c r="AA6" s="27"/>
    </row>
    <row r="7" spans="1:27" ht="8.25" customHeight="1" x14ac:dyDescent="0.25">
      <c r="A7" s="35"/>
      <c r="B7" s="35"/>
      <c r="C7" s="35"/>
      <c r="D7" s="35"/>
      <c r="E7" s="43"/>
      <c r="F7" s="43"/>
      <c r="G7" s="43"/>
      <c r="H7" s="43"/>
      <c r="I7" s="116"/>
      <c r="J7" s="35"/>
      <c r="K7" s="27"/>
      <c r="L7" s="27"/>
      <c r="M7" s="27"/>
      <c r="N7" s="35"/>
      <c r="O7" s="43"/>
      <c r="P7" s="43"/>
      <c r="Q7" s="43"/>
      <c r="R7" s="43"/>
      <c r="S7" s="116"/>
      <c r="T7" s="35"/>
      <c r="U7" s="27"/>
      <c r="V7" s="27"/>
      <c r="W7" s="27"/>
      <c r="X7" s="35"/>
      <c r="Y7" s="43"/>
      <c r="Z7" s="43"/>
      <c r="AA7" s="27"/>
    </row>
    <row r="8" spans="1:27" ht="27" customHeight="1" x14ac:dyDescent="0.25">
      <c r="A8" s="35"/>
      <c r="B8" s="35"/>
      <c r="C8" s="35"/>
      <c r="D8" s="35"/>
      <c r="E8" s="279" t="s">
        <v>54</v>
      </c>
      <c r="F8" s="279"/>
      <c r="G8" s="279"/>
      <c r="H8" s="279"/>
      <c r="I8" s="279"/>
      <c r="J8" s="279"/>
      <c r="K8" s="279"/>
      <c r="M8" s="163"/>
      <c r="N8" s="26"/>
      <c r="O8" s="279" t="s">
        <v>54</v>
      </c>
      <c r="P8" s="279"/>
      <c r="Q8" s="279"/>
      <c r="R8" s="279"/>
      <c r="S8" s="279"/>
      <c r="T8" s="279"/>
      <c r="U8" s="279"/>
      <c r="W8" s="163"/>
      <c r="X8" s="176"/>
      <c r="Y8" s="270" t="s">
        <v>54</v>
      </c>
      <c r="Z8" s="270"/>
      <c r="AA8" s="259" t="s">
        <v>156</v>
      </c>
    </row>
    <row r="9" spans="1:27" ht="20.25" customHeight="1" x14ac:dyDescent="0.25">
      <c r="A9" s="35"/>
      <c r="B9" s="35"/>
      <c r="C9" s="35"/>
      <c r="D9" s="2"/>
      <c r="E9" s="26" t="s">
        <v>20</v>
      </c>
      <c r="F9" s="44"/>
      <c r="G9" s="26" t="s">
        <v>21</v>
      </c>
      <c r="H9" s="44"/>
      <c r="I9" s="26" t="s">
        <v>22</v>
      </c>
      <c r="K9" s="176" t="s">
        <v>23</v>
      </c>
      <c r="M9" s="163" t="s">
        <v>55</v>
      </c>
      <c r="N9" s="26"/>
      <c r="O9" s="26" t="s">
        <v>20</v>
      </c>
      <c r="P9" s="44"/>
      <c r="Q9" s="26" t="s">
        <v>21</v>
      </c>
      <c r="R9" s="44"/>
      <c r="S9" s="26" t="s">
        <v>22</v>
      </c>
      <c r="U9" s="176" t="s">
        <v>23</v>
      </c>
      <c r="W9" s="163" t="s">
        <v>55</v>
      </c>
      <c r="X9" s="176"/>
      <c r="Y9" s="29" t="s">
        <v>20</v>
      </c>
      <c r="Z9" s="111"/>
      <c r="AA9" s="259" t="s">
        <v>154</v>
      </c>
    </row>
    <row r="10" spans="1:27" ht="18.649999999999999" customHeight="1" x14ac:dyDescent="0.25">
      <c r="A10" s="35"/>
      <c r="B10" s="35"/>
      <c r="C10" s="35"/>
      <c r="D10" s="2"/>
      <c r="E10" s="56">
        <v>2024</v>
      </c>
      <c r="F10" s="44"/>
      <c r="G10" s="31">
        <f>E10</f>
        <v>2024</v>
      </c>
      <c r="H10" s="44"/>
      <c r="I10" s="31">
        <f>E10</f>
        <v>2024</v>
      </c>
      <c r="K10" s="161">
        <f>E10</f>
        <v>2024</v>
      </c>
      <c r="M10" s="164">
        <f>E10</f>
        <v>2024</v>
      </c>
      <c r="N10" s="26"/>
      <c r="O10" s="56">
        <v>2025</v>
      </c>
      <c r="P10" s="56"/>
      <c r="Q10" s="31">
        <f>O10</f>
        <v>2025</v>
      </c>
      <c r="R10" s="44"/>
      <c r="S10" s="31">
        <f>O10</f>
        <v>2025</v>
      </c>
      <c r="T10" s="56"/>
      <c r="U10" s="161">
        <f>O10</f>
        <v>2025</v>
      </c>
      <c r="W10" s="164">
        <f>O10</f>
        <v>2025</v>
      </c>
      <c r="X10" s="236"/>
      <c r="Y10" s="56">
        <v>2026</v>
      </c>
      <c r="Z10" s="56"/>
      <c r="AA10" s="260" t="s">
        <v>155</v>
      </c>
    </row>
    <row r="11" spans="1:27" ht="18.649999999999999" customHeight="1" x14ac:dyDescent="0.3">
      <c r="A11" s="265" t="s">
        <v>74</v>
      </c>
      <c r="B11" s="264"/>
      <c r="C11" s="264"/>
      <c r="D11" s="2"/>
      <c r="E11" s="30"/>
      <c r="F11" s="43"/>
      <c r="G11" s="30"/>
      <c r="H11" s="43"/>
      <c r="I11" s="30"/>
      <c r="K11" s="171"/>
      <c r="M11" s="165"/>
      <c r="N11" s="35"/>
      <c r="O11" s="30"/>
      <c r="P11" s="30"/>
      <c r="Q11" s="30"/>
      <c r="R11" s="30"/>
      <c r="S11" s="30"/>
      <c r="T11" s="30"/>
      <c r="U11" s="171"/>
      <c r="W11" s="165"/>
      <c r="X11" s="160"/>
      <c r="Y11" s="30"/>
      <c r="Z11" s="30"/>
      <c r="AA11" s="165"/>
    </row>
    <row r="12" spans="1:27" ht="18.649999999999999" customHeight="1" x14ac:dyDescent="0.25">
      <c r="B12" s="263" t="s">
        <v>4</v>
      </c>
      <c r="C12" s="264"/>
      <c r="D12" s="20"/>
      <c r="E12" s="33">
        <v>953300000</v>
      </c>
      <c r="F12" s="33"/>
      <c r="G12" s="33">
        <v>870800000</v>
      </c>
      <c r="H12" s="33"/>
      <c r="I12" s="33">
        <v>875800000</v>
      </c>
      <c r="J12" s="33"/>
      <c r="K12" s="213">
        <v>983400000</v>
      </c>
      <c r="L12"/>
      <c r="M12" s="5">
        <f>SUM(E12:K12)</f>
        <v>3683300000</v>
      </c>
      <c r="N12" s="34"/>
      <c r="O12" s="33">
        <v>840600000</v>
      </c>
      <c r="P12" s="33"/>
      <c r="Q12" s="33">
        <v>875700000</v>
      </c>
      <c r="R12" s="33"/>
      <c r="S12" s="33">
        <v>901200000</v>
      </c>
      <c r="T12" s="33"/>
      <c r="U12" s="33">
        <v>969800000</v>
      </c>
      <c r="V12"/>
      <c r="W12" s="5">
        <f>SUM(O12:U12)</f>
        <v>3587300000</v>
      </c>
      <c r="X12" s="33"/>
      <c r="Y12" s="33">
        <v>939900000</v>
      </c>
      <c r="Z12" s="33"/>
      <c r="AA12" s="5"/>
    </row>
    <row r="13" spans="1:27" ht="18.649999999999999" customHeight="1" x14ac:dyDescent="0.25">
      <c r="B13" s="263" t="s">
        <v>5</v>
      </c>
      <c r="C13" s="264"/>
      <c r="D13" s="20"/>
      <c r="E13" s="58">
        <v>359700000</v>
      </c>
      <c r="F13" s="28"/>
      <c r="G13" s="58">
        <v>324900000</v>
      </c>
      <c r="H13" s="28"/>
      <c r="I13" s="58">
        <v>300200000</v>
      </c>
      <c r="J13" s="28"/>
      <c r="K13" s="214">
        <v>302200000</v>
      </c>
      <c r="L13"/>
      <c r="M13" s="36">
        <f>SUM(E13:K13)</f>
        <v>1287000000</v>
      </c>
      <c r="N13" s="34"/>
      <c r="O13" s="58">
        <v>279800000</v>
      </c>
      <c r="P13" s="28"/>
      <c r="Q13" s="58">
        <v>277800000</v>
      </c>
      <c r="R13" s="28"/>
      <c r="S13" s="58">
        <v>280100000</v>
      </c>
      <c r="T13" s="28"/>
      <c r="U13" s="58">
        <v>271700000</v>
      </c>
      <c r="V13"/>
      <c r="W13" s="36">
        <f>SUM(O13:U13)</f>
        <v>1109400000</v>
      </c>
      <c r="X13" s="28"/>
      <c r="Y13" s="58">
        <v>293600000</v>
      </c>
      <c r="Z13" s="28"/>
      <c r="AA13" s="36"/>
    </row>
    <row r="14" spans="1:27" ht="18.649999999999999" customHeight="1" x14ac:dyDescent="0.25">
      <c r="B14" s="263" t="s">
        <v>6</v>
      </c>
      <c r="C14" s="264"/>
      <c r="D14" s="20"/>
      <c r="E14" s="73">
        <f>E12-E13</f>
        <v>593600000</v>
      </c>
      <c r="F14" s="28"/>
      <c r="G14" s="73">
        <f>G12-G13</f>
        <v>545900000</v>
      </c>
      <c r="H14" s="28"/>
      <c r="I14" s="73">
        <f>I12-I13</f>
        <v>575600000</v>
      </c>
      <c r="J14" s="28"/>
      <c r="K14" s="215">
        <f>K12-K13</f>
        <v>681200000</v>
      </c>
      <c r="L14"/>
      <c r="M14" s="57">
        <f>M12-M13</f>
        <v>2396300000</v>
      </c>
      <c r="N14" s="34"/>
      <c r="O14" s="73">
        <f>O12-O13</f>
        <v>560800000</v>
      </c>
      <c r="P14" s="28"/>
      <c r="Q14" s="73">
        <f>Q12-Q13</f>
        <v>597900000</v>
      </c>
      <c r="R14" s="28"/>
      <c r="S14" s="73">
        <f>S12-S13</f>
        <v>621100000</v>
      </c>
      <c r="T14" s="28"/>
      <c r="U14" s="73">
        <f>U12-U13</f>
        <v>698100000</v>
      </c>
      <c r="V14"/>
      <c r="W14" s="57">
        <f>W12-W13</f>
        <v>2477900000</v>
      </c>
      <c r="X14" s="28"/>
      <c r="Y14" s="73">
        <f>Y12-Y13</f>
        <v>646300000</v>
      </c>
      <c r="Z14" s="28"/>
      <c r="AA14" s="36"/>
    </row>
    <row r="15" spans="1:27" ht="18.649999999999999" customHeight="1" x14ac:dyDescent="0.25">
      <c r="B15" s="263" t="s">
        <v>149</v>
      </c>
      <c r="C15" s="264"/>
      <c r="D15" s="20"/>
      <c r="E15" s="28"/>
      <c r="F15" s="28"/>
      <c r="G15" s="28"/>
      <c r="H15" s="28"/>
      <c r="I15" s="28"/>
      <c r="J15" s="28"/>
      <c r="K15" s="28"/>
      <c r="L15"/>
      <c r="M15" s="36"/>
      <c r="N15" s="34"/>
      <c r="O15" s="28"/>
      <c r="P15" s="28"/>
      <c r="Q15" s="28"/>
      <c r="R15" s="28"/>
      <c r="S15" s="28"/>
      <c r="T15" s="28"/>
      <c r="U15" s="28"/>
      <c r="V15"/>
      <c r="W15" s="36"/>
      <c r="X15" s="28"/>
      <c r="Y15" s="28"/>
      <c r="Z15" s="28"/>
      <c r="AA15" s="36"/>
    </row>
    <row r="16" spans="1:27" ht="18.649999999999999" customHeight="1" x14ac:dyDescent="0.25">
      <c r="B16" s="277" t="s">
        <v>12</v>
      </c>
      <c r="C16" s="278"/>
      <c r="D16" s="20"/>
      <c r="E16" s="204">
        <v>170200000</v>
      </c>
      <c r="F16" s="28"/>
      <c r="G16" s="204">
        <v>161500000</v>
      </c>
      <c r="H16" s="28"/>
      <c r="I16" s="204">
        <v>155600000</v>
      </c>
      <c r="J16" s="28"/>
      <c r="K16" s="204">
        <v>175000000</v>
      </c>
      <c r="L16"/>
      <c r="M16" s="36">
        <f t="shared" ref="M16:M20" si="0">SUM(E16:K16)</f>
        <v>662300000</v>
      </c>
      <c r="N16" s="34"/>
      <c r="O16" s="204">
        <v>158500000</v>
      </c>
      <c r="P16" s="28"/>
      <c r="Q16" s="204">
        <v>163300000</v>
      </c>
      <c r="R16" s="28"/>
      <c r="S16" s="204">
        <v>152900000</v>
      </c>
      <c r="T16" s="28"/>
      <c r="U16" s="204">
        <v>156000000</v>
      </c>
      <c r="V16"/>
      <c r="W16" s="36">
        <f t="shared" ref="W16:W20" si="1">SUM(O16:U16)</f>
        <v>630700000</v>
      </c>
      <c r="X16" s="28"/>
      <c r="Y16" s="204">
        <v>169500000</v>
      </c>
      <c r="Z16" s="28"/>
      <c r="AA16" s="36"/>
    </row>
    <row r="17" spans="1:27" ht="18.649999999999999" customHeight="1" x14ac:dyDescent="0.25">
      <c r="B17" s="277" t="s">
        <v>13</v>
      </c>
      <c r="C17" s="278"/>
      <c r="D17" s="20"/>
      <c r="E17" s="204">
        <v>146800000</v>
      </c>
      <c r="F17" s="28"/>
      <c r="G17" s="204">
        <v>142500000</v>
      </c>
      <c r="H17" s="28"/>
      <c r="I17" s="204">
        <v>147100000</v>
      </c>
      <c r="J17" s="28"/>
      <c r="K17" s="204">
        <v>167400000</v>
      </c>
      <c r="L17"/>
      <c r="M17" s="36">
        <f t="shared" si="0"/>
        <v>603800000</v>
      </c>
      <c r="N17" s="34"/>
      <c r="O17" s="204">
        <v>153200000</v>
      </c>
      <c r="P17" s="28"/>
      <c r="Q17" s="204">
        <v>158400000</v>
      </c>
      <c r="R17" s="28"/>
      <c r="S17" s="204">
        <v>158800000</v>
      </c>
      <c r="T17" s="28"/>
      <c r="U17" s="204">
        <v>175600000</v>
      </c>
      <c r="V17"/>
      <c r="W17" s="36">
        <f t="shared" si="1"/>
        <v>646000000</v>
      </c>
      <c r="X17" s="28"/>
      <c r="Y17" s="204">
        <v>176100000</v>
      </c>
      <c r="Z17" s="28"/>
      <c r="AA17" s="36"/>
    </row>
    <row r="18" spans="1:27" ht="18.649999999999999" customHeight="1" x14ac:dyDescent="0.25">
      <c r="B18" s="277" t="s">
        <v>14</v>
      </c>
      <c r="C18" s="278"/>
      <c r="D18" s="20"/>
      <c r="E18" s="204">
        <v>134100000</v>
      </c>
      <c r="F18" s="28"/>
      <c r="G18" s="204">
        <v>148700000</v>
      </c>
      <c r="H18" s="28"/>
      <c r="I18" s="204">
        <v>127600000</v>
      </c>
      <c r="J18" s="28"/>
      <c r="K18" s="204">
        <v>137500000</v>
      </c>
      <c r="L18"/>
      <c r="M18" s="36">
        <f t="shared" si="0"/>
        <v>547900000</v>
      </c>
      <c r="N18" s="34"/>
      <c r="O18" s="204">
        <v>121500000</v>
      </c>
      <c r="P18" s="28"/>
      <c r="Q18" s="204">
        <v>117600000</v>
      </c>
      <c r="R18" s="28"/>
      <c r="S18" s="204">
        <v>117500000</v>
      </c>
      <c r="T18" s="28"/>
      <c r="U18" s="204">
        <v>126500000</v>
      </c>
      <c r="V18"/>
      <c r="W18" s="36">
        <f t="shared" si="1"/>
        <v>483100000</v>
      </c>
      <c r="X18" s="28"/>
      <c r="Y18" s="204">
        <v>126700000</v>
      </c>
      <c r="Z18" s="28"/>
      <c r="AA18" s="36"/>
    </row>
    <row r="19" spans="1:27" ht="18.649999999999999" customHeight="1" x14ac:dyDescent="0.25">
      <c r="B19" s="277" t="s">
        <v>141</v>
      </c>
      <c r="C19" s="278"/>
      <c r="D19" s="20"/>
      <c r="E19" s="204">
        <v>6600000</v>
      </c>
      <c r="F19" s="28"/>
      <c r="G19" s="204">
        <v>5100000</v>
      </c>
      <c r="H19" s="28"/>
      <c r="I19" s="204">
        <v>2400000</v>
      </c>
      <c r="J19" s="28"/>
      <c r="K19" s="204">
        <v>1800000</v>
      </c>
      <c r="L19"/>
      <c r="M19" s="36">
        <f t="shared" si="0"/>
        <v>15900000</v>
      </c>
      <c r="N19" s="34"/>
      <c r="O19" s="204">
        <v>4500000</v>
      </c>
      <c r="P19" s="28"/>
      <c r="Q19" s="204">
        <v>4000000</v>
      </c>
      <c r="R19" s="28"/>
      <c r="S19" s="204">
        <v>14200000</v>
      </c>
      <c r="T19" s="28"/>
      <c r="U19" s="204">
        <v>-3400000</v>
      </c>
      <c r="V19"/>
      <c r="W19" s="36">
        <f t="shared" si="1"/>
        <v>19300000</v>
      </c>
      <c r="X19" s="28"/>
      <c r="Y19" s="204">
        <v>2900000</v>
      </c>
      <c r="Z19" s="28"/>
      <c r="AA19" s="36"/>
    </row>
    <row r="20" spans="1:27" ht="18.649999999999999" customHeight="1" x14ac:dyDescent="0.25">
      <c r="B20" s="277" t="s">
        <v>8</v>
      </c>
      <c r="C20" s="278"/>
      <c r="D20" s="20"/>
      <c r="E20" s="208">
        <v>26700000</v>
      </c>
      <c r="F20" s="204"/>
      <c r="G20" s="208">
        <v>26500000</v>
      </c>
      <c r="H20" s="204"/>
      <c r="I20" s="208">
        <v>26500000</v>
      </c>
      <c r="J20" s="204"/>
      <c r="K20" s="208">
        <v>26000000</v>
      </c>
      <c r="M20" s="209">
        <f t="shared" si="0"/>
        <v>105700000</v>
      </c>
      <c r="N20" s="167"/>
      <c r="O20" s="208">
        <v>25600000</v>
      </c>
      <c r="P20" s="204"/>
      <c r="Q20" s="208">
        <v>26800000</v>
      </c>
      <c r="R20" s="28"/>
      <c r="S20" s="208">
        <v>27200000</v>
      </c>
      <c r="T20" s="28"/>
      <c r="U20" s="208">
        <v>27200000</v>
      </c>
      <c r="W20" s="209">
        <f t="shared" si="1"/>
        <v>106800000</v>
      </c>
      <c r="X20" s="204"/>
      <c r="Y20" s="208">
        <v>27100000</v>
      </c>
      <c r="Z20" s="204"/>
      <c r="AA20" s="205"/>
    </row>
    <row r="21" spans="1:27" ht="18.649999999999999" customHeight="1" x14ac:dyDescent="0.25">
      <c r="B21" s="263" t="s">
        <v>150</v>
      </c>
      <c r="C21" s="264"/>
      <c r="D21" s="20"/>
      <c r="E21" s="208">
        <v>484400000</v>
      </c>
      <c r="F21" s="204"/>
      <c r="G21" s="208">
        <v>484300000</v>
      </c>
      <c r="H21" s="204"/>
      <c r="I21" s="208">
        <v>459200000</v>
      </c>
      <c r="J21" s="204"/>
      <c r="K21" s="208">
        <v>507700000</v>
      </c>
      <c r="M21" s="209">
        <f>SUM(E21:K21)</f>
        <v>1935600000</v>
      </c>
      <c r="N21" s="167"/>
      <c r="O21" s="208">
        <v>463300000</v>
      </c>
      <c r="P21" s="204"/>
      <c r="Q21" s="208">
        <v>470100000</v>
      </c>
      <c r="R21" s="28"/>
      <c r="S21" s="208">
        <f>SUM(S16:S20)</f>
        <v>470600000</v>
      </c>
      <c r="T21" s="28"/>
      <c r="U21" s="208">
        <f>SUM(U16:U20)</f>
        <v>481900000</v>
      </c>
      <c r="W21" s="209">
        <f>SUM(O21:U21)</f>
        <v>1885900000</v>
      </c>
      <c r="X21" s="204"/>
      <c r="Y21" s="208">
        <f>SUM(Y16:Y20)</f>
        <v>502300000</v>
      </c>
      <c r="Z21" s="204"/>
      <c r="AA21" s="205"/>
    </row>
    <row r="22" spans="1:27" ht="18.649999999999999" customHeight="1" x14ac:dyDescent="0.25">
      <c r="B22" s="263" t="s">
        <v>7</v>
      </c>
      <c r="C22" s="263"/>
      <c r="D22" s="20"/>
      <c r="E22" s="28">
        <f>E14-E21</f>
        <v>109200000</v>
      </c>
      <c r="F22" s="28"/>
      <c r="G22" s="28">
        <f>G14-G21</f>
        <v>61600000</v>
      </c>
      <c r="H22" s="28"/>
      <c r="I22" s="28">
        <f>I14-I21</f>
        <v>116400000</v>
      </c>
      <c r="J22" s="28"/>
      <c r="K22" s="28">
        <f>K14-K21</f>
        <v>173500000</v>
      </c>
      <c r="L22"/>
      <c r="M22" s="36">
        <f>M14-M21</f>
        <v>460700000</v>
      </c>
      <c r="N22" s="34"/>
      <c r="O22" s="28">
        <f>O14-O21</f>
        <v>97500000</v>
      </c>
      <c r="P22" s="28"/>
      <c r="Q22" s="28">
        <f>Q14-Q21</f>
        <v>127800000</v>
      </c>
      <c r="R22" s="28"/>
      <c r="S22" s="28">
        <v>150500000</v>
      </c>
      <c r="T22" s="28"/>
      <c r="U22" s="28">
        <v>216200000</v>
      </c>
      <c r="V22"/>
      <c r="W22" s="36">
        <f>W14-W21</f>
        <v>592000000</v>
      </c>
      <c r="X22" s="28"/>
      <c r="Y22" s="28">
        <f>Y14-Y21</f>
        <v>144000000</v>
      </c>
      <c r="Z22" s="28"/>
      <c r="AA22" s="36"/>
    </row>
    <row r="23" spans="1:27" s="162" customFormat="1" ht="18.649999999999999" customHeight="1" x14ac:dyDescent="0.25">
      <c r="B23" s="277" t="s">
        <v>111</v>
      </c>
      <c r="C23" s="278" t="s">
        <v>111</v>
      </c>
      <c r="D23" s="20"/>
      <c r="E23" s="204">
        <v>-45200000</v>
      </c>
      <c r="F23" s="204"/>
      <c r="G23" s="204">
        <v>-18100000</v>
      </c>
      <c r="H23" s="204"/>
      <c r="I23" s="204">
        <v>-14100000</v>
      </c>
      <c r="J23" s="204"/>
      <c r="K23" s="204">
        <v>-13300000</v>
      </c>
      <c r="M23" s="205">
        <f>SUM(E23:K23)</f>
        <v>-90700000</v>
      </c>
      <c r="N23" s="167"/>
      <c r="O23" s="204">
        <v>-15600000</v>
      </c>
      <c r="P23" s="204"/>
      <c r="Q23" s="204">
        <v>-19400000</v>
      </c>
      <c r="R23" s="204"/>
      <c r="S23" s="204">
        <v>-20700000</v>
      </c>
      <c r="T23" s="204"/>
      <c r="U23" s="204">
        <v>-18700000</v>
      </c>
      <c r="W23" s="205">
        <f>SUM(O23:U23)</f>
        <v>-74400000</v>
      </c>
      <c r="X23" s="204"/>
      <c r="Y23" s="204">
        <v>-19500000</v>
      </c>
      <c r="Z23" s="204"/>
      <c r="AA23" s="205"/>
    </row>
    <row r="24" spans="1:27" s="162" customFormat="1" ht="18.649999999999999" customHeight="1" x14ac:dyDescent="0.25">
      <c r="B24" s="277" t="s">
        <v>134</v>
      </c>
      <c r="C24" s="278" t="s">
        <v>15</v>
      </c>
      <c r="D24" s="20"/>
      <c r="E24" s="206">
        <f>E57</f>
        <v>5600000</v>
      </c>
      <c r="F24" s="206"/>
      <c r="G24" s="206">
        <v>4300000</v>
      </c>
      <c r="H24" s="206"/>
      <c r="I24" s="204">
        <v>-600000</v>
      </c>
      <c r="J24" s="206"/>
      <c r="K24" s="204">
        <v>-57400000</v>
      </c>
      <c r="M24" s="205">
        <f>SUM(E24:K24)</f>
        <v>-48100000</v>
      </c>
      <c r="N24" s="167"/>
      <c r="O24" s="206">
        <v>1000000</v>
      </c>
      <c r="P24" s="206"/>
      <c r="Q24" s="206">
        <v>2300000</v>
      </c>
      <c r="R24" s="206"/>
      <c r="S24" s="204">
        <v>-500000</v>
      </c>
      <c r="T24" s="206"/>
      <c r="U24" s="204">
        <v>-3000000</v>
      </c>
      <c r="W24" s="205">
        <f>SUM(O24:U24)</f>
        <v>-200000</v>
      </c>
      <c r="X24" s="206"/>
      <c r="Y24" s="206">
        <v>800000</v>
      </c>
      <c r="Z24" s="206"/>
      <c r="AA24" s="205"/>
    </row>
    <row r="25" spans="1:27" s="162" customFormat="1" ht="18.649999999999999" customHeight="1" x14ac:dyDescent="0.25">
      <c r="B25" s="277" t="s">
        <v>112</v>
      </c>
      <c r="C25" s="278" t="s">
        <v>112</v>
      </c>
      <c r="D25" s="20"/>
      <c r="E25" s="208">
        <v>3400000</v>
      </c>
      <c r="F25" s="204"/>
      <c r="G25" s="208">
        <v>1714200000</v>
      </c>
      <c r="H25" s="204"/>
      <c r="I25" s="208">
        <v>-28600000</v>
      </c>
      <c r="J25" s="204"/>
      <c r="K25" s="208">
        <v>-5000000</v>
      </c>
      <c r="M25" s="209">
        <f>SUM(E25:K25)</f>
        <v>1684000000</v>
      </c>
      <c r="N25" s="167"/>
      <c r="O25" s="208">
        <v>3500000</v>
      </c>
      <c r="P25" s="204"/>
      <c r="Q25" s="208">
        <v>2600000</v>
      </c>
      <c r="R25" s="204"/>
      <c r="S25" s="208">
        <v>-4200000</v>
      </c>
      <c r="T25" s="204"/>
      <c r="U25" s="208">
        <v>-9900000</v>
      </c>
      <c r="W25" s="209">
        <f>SUM(O25:U25)</f>
        <v>-8000000</v>
      </c>
      <c r="X25" s="204"/>
      <c r="Y25" s="208">
        <v>6000000</v>
      </c>
      <c r="Z25" s="204"/>
      <c r="AA25" s="205"/>
    </row>
    <row r="26" spans="1:27" ht="18.649999999999999" customHeight="1" x14ac:dyDescent="0.25">
      <c r="B26" s="263" t="s">
        <v>16</v>
      </c>
      <c r="C26" s="264"/>
      <c r="D26" s="20"/>
      <c r="E26" s="28">
        <f>SUM(E22:E25)</f>
        <v>73000000</v>
      </c>
      <c r="F26" s="28"/>
      <c r="G26" s="28">
        <f>SUM(G22:G25)</f>
        <v>1762000000</v>
      </c>
      <c r="H26" s="28"/>
      <c r="I26" s="28">
        <f>SUM(I22:I25)</f>
        <v>73100000</v>
      </c>
      <c r="J26" s="28"/>
      <c r="K26" s="28">
        <f>SUM(K22:K25)</f>
        <v>97800000</v>
      </c>
      <c r="L26"/>
      <c r="M26" s="36">
        <f>SUM(M22:M25)</f>
        <v>2005900000</v>
      </c>
      <c r="N26" s="34"/>
      <c r="O26" s="28">
        <f>SUM(O22:O25)</f>
        <v>86400000</v>
      </c>
      <c r="P26" s="28"/>
      <c r="Q26" s="28">
        <f>SUM(Q22:Q25)</f>
        <v>113300000</v>
      </c>
      <c r="R26" s="28"/>
      <c r="S26" s="28">
        <f>SUM(S22:S25)</f>
        <v>125100000</v>
      </c>
      <c r="T26" s="28"/>
      <c r="U26" s="28">
        <f>SUM(U22:U25)</f>
        <v>184600000</v>
      </c>
      <c r="V26"/>
      <c r="W26" s="36">
        <f>SUM(W22:W25)</f>
        <v>509400000</v>
      </c>
      <c r="X26" s="28"/>
      <c r="Y26" s="28">
        <f>SUM(Y22:Y25)</f>
        <v>131300000</v>
      </c>
      <c r="Z26" s="28"/>
      <c r="AA26" s="36"/>
    </row>
    <row r="27" spans="1:27" ht="18.649999999999999" customHeight="1" x14ac:dyDescent="0.25">
      <c r="B27" s="263" t="s">
        <v>17</v>
      </c>
      <c r="C27" s="264"/>
      <c r="D27" s="20"/>
      <c r="E27" s="58">
        <v>15800000</v>
      </c>
      <c r="F27" s="28"/>
      <c r="G27" s="58">
        <v>445600000</v>
      </c>
      <c r="H27" s="28"/>
      <c r="I27" s="58">
        <v>32500000</v>
      </c>
      <c r="J27" s="28"/>
      <c r="K27" s="190">
        <v>7600000</v>
      </c>
      <c r="L27"/>
      <c r="M27" s="59">
        <f>SUM(E27:K27)</f>
        <v>501500000</v>
      </c>
      <c r="N27" s="34"/>
      <c r="O27" s="58">
        <v>19700000</v>
      </c>
      <c r="P27" s="28"/>
      <c r="Q27" s="58">
        <v>24100000</v>
      </c>
      <c r="R27" s="28"/>
      <c r="S27" s="58">
        <v>13600000</v>
      </c>
      <c r="T27" s="28"/>
      <c r="U27" s="58">
        <v>28000000</v>
      </c>
      <c r="V27"/>
      <c r="W27" s="59">
        <f>SUM(O27:U27)</f>
        <v>85400000</v>
      </c>
      <c r="X27" s="62"/>
      <c r="Y27" s="58">
        <v>32400000</v>
      </c>
      <c r="Z27" s="28"/>
      <c r="AA27" s="52"/>
    </row>
    <row r="28" spans="1:27" ht="18.649999999999999" customHeight="1" thickBot="1" x14ac:dyDescent="0.3">
      <c r="B28" s="263" t="s">
        <v>18</v>
      </c>
      <c r="C28" s="264"/>
      <c r="D28" s="20"/>
      <c r="E28" s="135">
        <f>E26-E27</f>
        <v>57200000</v>
      </c>
      <c r="F28" s="139"/>
      <c r="G28" s="135">
        <f>G26-G27</f>
        <v>1316400000</v>
      </c>
      <c r="H28" s="139"/>
      <c r="I28" s="135">
        <f>I26-I27</f>
        <v>40600000</v>
      </c>
      <c r="J28" s="139"/>
      <c r="K28" s="135">
        <f>K26-K27</f>
        <v>90200000</v>
      </c>
      <c r="L28"/>
      <c r="M28" s="136">
        <f>M26-M27</f>
        <v>1504400000</v>
      </c>
      <c r="N28" s="126"/>
      <c r="O28" s="135">
        <f>O26-O27</f>
        <v>66700000</v>
      </c>
      <c r="P28" s="139"/>
      <c r="Q28" s="135">
        <f>Q26-Q27</f>
        <v>89200000</v>
      </c>
      <c r="R28" s="139"/>
      <c r="S28" s="135">
        <f>S26-S27</f>
        <v>111500000</v>
      </c>
      <c r="T28" s="139"/>
      <c r="U28" s="135">
        <f>U26-U27</f>
        <v>156600000</v>
      </c>
      <c r="V28"/>
      <c r="W28" s="136">
        <f>W26-W27</f>
        <v>424000000</v>
      </c>
      <c r="X28" s="123"/>
      <c r="Y28" s="135">
        <f>Y26-Y27</f>
        <v>98900000</v>
      </c>
      <c r="Z28" s="139"/>
      <c r="AA28" s="140"/>
    </row>
    <row r="29" spans="1:27" ht="18.649999999999999" customHeight="1" thickTop="1" thickBot="1" x14ac:dyDescent="0.3">
      <c r="B29" s="263" t="s">
        <v>127</v>
      </c>
      <c r="C29" s="264"/>
      <c r="D29" s="20"/>
      <c r="E29" s="137">
        <v>0.23</v>
      </c>
      <c r="F29" s="238"/>
      <c r="G29" s="137">
        <v>5.34</v>
      </c>
      <c r="H29" s="238"/>
      <c r="I29" s="137">
        <v>0.16</v>
      </c>
      <c r="J29" s="238"/>
      <c r="K29" s="218">
        <v>0.36</v>
      </c>
      <c r="L29"/>
      <c r="M29" s="138">
        <v>6.09</v>
      </c>
      <c r="N29" s="126"/>
      <c r="O29" s="137">
        <v>0.27</v>
      </c>
      <c r="P29" s="238"/>
      <c r="Q29" s="137">
        <v>0.37</v>
      </c>
      <c r="R29" s="238"/>
      <c r="S29" s="137">
        <v>0.46</v>
      </c>
      <c r="T29" s="238"/>
      <c r="U29" s="137">
        <v>0.65</v>
      </c>
      <c r="V29"/>
      <c r="W29" s="138">
        <v>1.76</v>
      </c>
      <c r="X29" s="238"/>
      <c r="Y29" s="137">
        <v>0.42</v>
      </c>
      <c r="Z29" s="238"/>
      <c r="AA29" s="261"/>
    </row>
    <row r="30" spans="1:27" ht="18.649999999999999" customHeight="1" thickTop="1" x14ac:dyDescent="0.25">
      <c r="D30" s="20"/>
      <c r="E30" s="61"/>
      <c r="F30" s="35"/>
      <c r="G30" s="61"/>
      <c r="H30" s="35"/>
      <c r="I30" s="61"/>
      <c r="J30" s="35"/>
      <c r="K30" s="61"/>
      <c r="L30"/>
      <c r="M30" s="11"/>
      <c r="N30" s="35"/>
      <c r="O30" s="61"/>
      <c r="P30" s="35"/>
      <c r="Q30" s="61"/>
      <c r="R30" s="35"/>
      <c r="S30" s="61"/>
      <c r="T30" s="35"/>
      <c r="U30" s="61"/>
      <c r="V30"/>
      <c r="W30" s="11"/>
      <c r="X30" s="42"/>
      <c r="Y30" s="61"/>
      <c r="Z30" s="35"/>
      <c r="AA30" s="10"/>
    </row>
    <row r="31" spans="1:27" ht="18.649999999999999" customHeight="1" x14ac:dyDescent="0.3">
      <c r="A31" s="265" t="s">
        <v>76</v>
      </c>
      <c r="B31" s="264"/>
      <c r="C31" s="264"/>
      <c r="D31" s="20"/>
      <c r="E31" s="35"/>
      <c r="F31" s="35"/>
      <c r="G31" s="35"/>
      <c r="H31" s="35"/>
      <c r="I31" s="35"/>
      <c r="J31" s="35"/>
      <c r="K31" s="35"/>
      <c r="L31"/>
      <c r="M31" s="10"/>
      <c r="N31" s="35"/>
      <c r="O31" s="35"/>
      <c r="P31" s="35"/>
      <c r="Q31" s="35"/>
      <c r="R31" s="35"/>
      <c r="S31" s="35"/>
      <c r="T31" s="35"/>
      <c r="U31" s="35"/>
      <c r="V31"/>
      <c r="W31" s="10"/>
      <c r="X31" s="42"/>
      <c r="Y31" s="35"/>
      <c r="Z31" s="35"/>
      <c r="AA31" s="10"/>
    </row>
    <row r="32" spans="1:27" ht="18.649999999999999" customHeight="1" x14ac:dyDescent="0.25">
      <c r="B32" s="263" t="s">
        <v>4</v>
      </c>
      <c r="C32" s="264"/>
      <c r="D32" s="20"/>
      <c r="E32" s="139">
        <v>953300000</v>
      </c>
      <c r="F32" s="139"/>
      <c r="G32" s="139">
        <v>870800000</v>
      </c>
      <c r="H32" s="139"/>
      <c r="I32" s="139">
        <v>875800000</v>
      </c>
      <c r="J32" s="139"/>
      <c r="K32" s="188">
        <v>983400000</v>
      </c>
      <c r="L32"/>
      <c r="M32" s="140">
        <f>SUM(E32:K32)</f>
        <v>3683300000</v>
      </c>
      <c r="N32" s="126"/>
      <c r="O32" s="139">
        <v>840600000</v>
      </c>
      <c r="P32" s="139"/>
      <c r="Q32" s="139">
        <v>875700000</v>
      </c>
      <c r="R32" s="139"/>
      <c r="S32" s="139">
        <v>901200000</v>
      </c>
      <c r="T32" s="139"/>
      <c r="U32" s="139">
        <v>969800000</v>
      </c>
      <c r="V32"/>
      <c r="W32" s="140">
        <f>SUM(O32:U32)</f>
        <v>3587300000</v>
      </c>
      <c r="X32" s="139"/>
      <c r="Y32" s="139">
        <v>939900000</v>
      </c>
      <c r="Z32" s="139"/>
      <c r="AA32" s="140"/>
    </row>
    <row r="33" spans="2:27" ht="18.649999999999999" customHeight="1" x14ac:dyDescent="0.25">
      <c r="B33" s="263" t="s">
        <v>5</v>
      </c>
      <c r="C33" s="264"/>
      <c r="D33" s="20"/>
      <c r="E33" s="141">
        <v>326200000</v>
      </c>
      <c r="F33" s="131"/>
      <c r="G33" s="141">
        <v>292100000</v>
      </c>
      <c r="H33" s="131"/>
      <c r="I33" s="141">
        <v>276200000</v>
      </c>
      <c r="J33" s="131"/>
      <c r="K33" s="190">
        <v>278200000</v>
      </c>
      <c r="L33"/>
      <c r="M33" s="125">
        <f>SUM(E33:K33)</f>
        <v>1172700000</v>
      </c>
      <c r="N33" s="126"/>
      <c r="O33" s="141">
        <v>258900000</v>
      </c>
      <c r="P33" s="131"/>
      <c r="Q33" s="141">
        <v>257100000</v>
      </c>
      <c r="R33" s="131"/>
      <c r="S33" s="141">
        <v>259200000</v>
      </c>
      <c r="T33" s="131"/>
      <c r="U33" s="141">
        <v>246500000</v>
      </c>
      <c r="V33"/>
      <c r="W33" s="125">
        <f>SUM(O33:U33)</f>
        <v>1021700000</v>
      </c>
      <c r="X33" s="123"/>
      <c r="Y33" s="141">
        <v>273000000</v>
      </c>
      <c r="Z33" s="131"/>
      <c r="AA33" s="125"/>
    </row>
    <row r="34" spans="2:27" ht="18.649999999999999" customHeight="1" x14ac:dyDescent="0.25">
      <c r="B34" s="263" t="s">
        <v>6</v>
      </c>
      <c r="C34" s="264"/>
      <c r="D34" s="20"/>
      <c r="E34" s="143">
        <f>E32-E33</f>
        <v>627100000</v>
      </c>
      <c r="F34" s="131"/>
      <c r="G34" s="143">
        <f>G32-G33</f>
        <v>578700000</v>
      </c>
      <c r="H34" s="131"/>
      <c r="I34" s="143">
        <f>I32-I33</f>
        <v>599600000</v>
      </c>
      <c r="J34" s="131"/>
      <c r="K34" s="143">
        <f>K32-K33</f>
        <v>705200000</v>
      </c>
      <c r="L34"/>
      <c r="M34" s="142">
        <f>M32-M33</f>
        <v>2510600000</v>
      </c>
      <c r="N34" s="126"/>
      <c r="O34" s="143">
        <f>O32-O33</f>
        <v>581700000</v>
      </c>
      <c r="P34" s="131"/>
      <c r="Q34" s="143">
        <f>Q32-Q33</f>
        <v>618600000</v>
      </c>
      <c r="R34" s="131"/>
      <c r="S34" s="143">
        <f>S32-S33</f>
        <v>642000000</v>
      </c>
      <c r="T34" s="131"/>
      <c r="U34" s="143">
        <f>U32-U33</f>
        <v>723300000</v>
      </c>
      <c r="V34"/>
      <c r="W34" s="142">
        <f>W32-W33</f>
        <v>2565600000</v>
      </c>
      <c r="X34" s="123"/>
      <c r="Y34" s="143">
        <f>Y32-Y33</f>
        <v>666900000</v>
      </c>
      <c r="Z34" s="131"/>
      <c r="AA34" s="125"/>
    </row>
    <row r="35" spans="2:27" ht="18.649999999999999" customHeight="1" x14ac:dyDescent="0.25">
      <c r="B35" s="263" t="s">
        <v>149</v>
      </c>
      <c r="C35" s="263"/>
      <c r="D35" s="20"/>
      <c r="E35" s="144"/>
      <c r="F35" s="131"/>
      <c r="G35" s="144"/>
      <c r="H35" s="131"/>
      <c r="I35" s="144"/>
      <c r="J35" s="131"/>
      <c r="K35" s="216"/>
      <c r="L35"/>
      <c r="M35" s="125"/>
      <c r="N35" s="126"/>
      <c r="O35" s="144"/>
      <c r="P35" s="131"/>
      <c r="Q35" s="144"/>
      <c r="R35" s="131"/>
      <c r="S35" s="144"/>
      <c r="T35" s="131"/>
      <c r="U35" s="144"/>
      <c r="V35"/>
      <c r="W35" s="125"/>
      <c r="X35" s="123"/>
      <c r="Y35" s="144"/>
      <c r="Z35" s="131"/>
      <c r="AA35" s="125"/>
    </row>
    <row r="36" spans="2:27" ht="18.649999999999999" customHeight="1" x14ac:dyDescent="0.25">
      <c r="B36" s="277" t="s">
        <v>12</v>
      </c>
      <c r="C36" s="278"/>
      <c r="D36" s="20"/>
      <c r="E36" s="131">
        <v>159200000</v>
      </c>
      <c r="F36" s="131"/>
      <c r="G36" s="131">
        <v>150500000</v>
      </c>
      <c r="H36" s="131"/>
      <c r="I36" s="131">
        <v>144100000</v>
      </c>
      <c r="J36" s="131"/>
      <c r="K36" s="189">
        <v>161400000</v>
      </c>
      <c r="L36"/>
      <c r="M36" s="125">
        <f t="shared" ref="M36:M38" si="2">SUM(E36:K36)</f>
        <v>615200000</v>
      </c>
      <c r="N36" s="126"/>
      <c r="O36" s="131">
        <v>148200000</v>
      </c>
      <c r="P36" s="131"/>
      <c r="Q36" s="131">
        <v>151300000</v>
      </c>
      <c r="R36" s="131"/>
      <c r="S36" s="131">
        <v>142600000</v>
      </c>
      <c r="T36" s="131"/>
      <c r="U36" s="131">
        <v>146100000</v>
      </c>
      <c r="V36"/>
      <c r="W36" s="125">
        <f t="shared" ref="W36:W38" si="3">SUM(O36:U36)</f>
        <v>588200000</v>
      </c>
      <c r="X36" s="123"/>
      <c r="Y36" s="131">
        <v>158300000</v>
      </c>
      <c r="Z36" s="131"/>
      <c r="AA36" s="125"/>
    </row>
    <row r="37" spans="2:27" ht="18.649999999999999" customHeight="1" x14ac:dyDescent="0.25">
      <c r="B37" s="277" t="s">
        <v>13</v>
      </c>
      <c r="C37" s="278"/>
      <c r="D37" s="20"/>
      <c r="E37" s="131">
        <v>138300000</v>
      </c>
      <c r="F37" s="131"/>
      <c r="G37" s="131">
        <v>136900000</v>
      </c>
      <c r="H37" s="131"/>
      <c r="I37" s="131">
        <v>139800000</v>
      </c>
      <c r="J37" s="131"/>
      <c r="K37" s="189">
        <v>158700000</v>
      </c>
      <c r="L37"/>
      <c r="M37" s="125">
        <f t="shared" si="2"/>
        <v>573700000</v>
      </c>
      <c r="N37" s="126"/>
      <c r="O37" s="131">
        <v>146300000</v>
      </c>
      <c r="P37" s="131"/>
      <c r="Q37" s="131">
        <v>150200000</v>
      </c>
      <c r="R37" s="131"/>
      <c r="S37" s="131">
        <v>152000000</v>
      </c>
      <c r="T37" s="131"/>
      <c r="U37" s="131">
        <v>169400000</v>
      </c>
      <c r="V37"/>
      <c r="W37" s="125">
        <f t="shared" si="3"/>
        <v>617900000</v>
      </c>
      <c r="X37" s="123"/>
      <c r="Y37" s="131">
        <v>168900000</v>
      </c>
      <c r="Z37" s="131"/>
      <c r="AA37" s="125"/>
    </row>
    <row r="38" spans="2:27" ht="18.649999999999999" customHeight="1" x14ac:dyDescent="0.25">
      <c r="B38" s="277" t="s">
        <v>14</v>
      </c>
      <c r="C38" s="278"/>
      <c r="D38" s="20"/>
      <c r="E38" s="208">
        <v>95200000</v>
      </c>
      <c r="F38" s="204"/>
      <c r="G38" s="208">
        <v>96900000</v>
      </c>
      <c r="H38" s="204"/>
      <c r="I38" s="208">
        <v>90900000</v>
      </c>
      <c r="J38" s="204"/>
      <c r="K38" s="208">
        <v>101538979.75</v>
      </c>
      <c r="M38" s="209">
        <f t="shared" si="2"/>
        <v>384538979.75</v>
      </c>
      <c r="N38" s="167"/>
      <c r="O38" s="208">
        <v>89000000</v>
      </c>
      <c r="P38" s="204"/>
      <c r="Q38" s="208">
        <v>94500000</v>
      </c>
      <c r="R38" s="131"/>
      <c r="S38" s="208">
        <v>93200000</v>
      </c>
      <c r="T38" s="131"/>
      <c r="U38" s="208">
        <v>94700000</v>
      </c>
      <c r="W38" s="209">
        <f t="shared" si="3"/>
        <v>371400000</v>
      </c>
      <c r="X38" s="204"/>
      <c r="Y38" s="208">
        <v>96500000</v>
      </c>
      <c r="Z38" s="204"/>
      <c r="AA38" s="205"/>
    </row>
    <row r="39" spans="2:27" ht="18.649999999999999" customHeight="1" x14ac:dyDescent="0.25">
      <c r="B39" s="263" t="s">
        <v>150</v>
      </c>
      <c r="C39" s="263"/>
      <c r="D39" s="20"/>
      <c r="E39" s="208">
        <v>392700000</v>
      </c>
      <c r="F39" s="204"/>
      <c r="G39" s="208">
        <v>384300000</v>
      </c>
      <c r="H39" s="204"/>
      <c r="I39" s="208">
        <v>374800000</v>
      </c>
      <c r="J39" s="204"/>
      <c r="K39" s="208">
        <v>421600000</v>
      </c>
      <c r="M39" s="209">
        <f>SUM(E39:K39)</f>
        <v>1573400000</v>
      </c>
      <c r="N39" s="167"/>
      <c r="O39" s="208">
        <v>383500000</v>
      </c>
      <c r="P39" s="204"/>
      <c r="Q39" s="208">
        <v>396000000</v>
      </c>
      <c r="R39" s="131"/>
      <c r="S39" s="208">
        <f>SUM(S36:S38)</f>
        <v>387800000</v>
      </c>
      <c r="T39" s="131"/>
      <c r="U39" s="208">
        <f>SUM(U36:U38)</f>
        <v>410200000</v>
      </c>
      <c r="W39" s="209">
        <f>SUM(O39:U39)</f>
        <v>1577500000</v>
      </c>
      <c r="X39" s="204"/>
      <c r="Y39" s="208">
        <f>SUM(Y36:Y38)</f>
        <v>423700000</v>
      </c>
      <c r="Z39" s="204"/>
      <c r="AA39" s="205"/>
    </row>
    <row r="40" spans="2:27" ht="18.649999999999999" customHeight="1" x14ac:dyDescent="0.25">
      <c r="B40" s="263" t="s">
        <v>7</v>
      </c>
      <c r="C40" s="264"/>
      <c r="D40" s="20"/>
      <c r="E40" s="131">
        <v>234400000</v>
      </c>
      <c r="F40" s="131"/>
      <c r="G40" s="131">
        <v>194400000</v>
      </c>
      <c r="H40" s="131"/>
      <c r="I40" s="131">
        <v>224800000</v>
      </c>
      <c r="J40" s="131"/>
      <c r="K40" s="189">
        <v>283600000</v>
      </c>
      <c r="L40"/>
      <c r="M40" s="125">
        <f>SUM(E40:K40)</f>
        <v>937200000</v>
      </c>
      <c r="N40" s="126"/>
      <c r="O40" s="131">
        <v>198200000</v>
      </c>
      <c r="P40" s="131"/>
      <c r="Q40" s="131">
        <v>222600000</v>
      </c>
      <c r="R40" s="131"/>
      <c r="S40" s="131">
        <v>254200000</v>
      </c>
      <c r="T40" s="131"/>
      <c r="U40" s="131">
        <v>313100000</v>
      </c>
      <c r="V40"/>
      <c r="W40" s="125">
        <f>SUM(O40:U40)</f>
        <v>988100000</v>
      </c>
      <c r="X40" s="123"/>
      <c r="Y40" s="131">
        <v>243200000</v>
      </c>
      <c r="Z40" s="131"/>
      <c r="AA40" s="125"/>
    </row>
    <row r="41" spans="2:27" s="162" customFormat="1" ht="18.649999999999999" customHeight="1" x14ac:dyDescent="0.25">
      <c r="B41" s="277" t="s">
        <v>111</v>
      </c>
      <c r="C41" s="278" t="s">
        <v>111</v>
      </c>
      <c r="D41" s="20"/>
      <c r="E41" s="204">
        <f>E23</f>
        <v>-45200000</v>
      </c>
      <c r="F41" s="204"/>
      <c r="G41" s="204">
        <v>-15800000</v>
      </c>
      <c r="H41" s="204"/>
      <c r="I41" s="204">
        <v>-14100000</v>
      </c>
      <c r="J41" s="204"/>
      <c r="K41" s="204">
        <v>-13300000</v>
      </c>
      <c r="M41" s="205">
        <f>SUM(E41:K41)</f>
        <v>-88400000</v>
      </c>
      <c r="N41" s="167"/>
      <c r="O41" s="204">
        <v>-15700000</v>
      </c>
      <c r="P41" s="204"/>
      <c r="Q41" s="204">
        <v>-19400000</v>
      </c>
      <c r="R41" s="204"/>
      <c r="S41" s="204">
        <v>-20600000</v>
      </c>
      <c r="T41" s="204"/>
      <c r="U41" s="204">
        <v>-18700000</v>
      </c>
      <c r="W41" s="205">
        <f>SUM(O41:U41)</f>
        <v>-74400000</v>
      </c>
      <c r="X41" s="204"/>
      <c r="Y41" s="204">
        <v>-19500000</v>
      </c>
      <c r="Z41" s="204"/>
      <c r="AA41" s="205"/>
    </row>
    <row r="42" spans="2:27" s="162" customFormat="1" ht="18.649999999999999" customHeight="1" x14ac:dyDescent="0.25">
      <c r="B42" s="277" t="s">
        <v>134</v>
      </c>
      <c r="C42" s="278" t="s">
        <v>15</v>
      </c>
      <c r="D42" s="20"/>
      <c r="E42" s="204">
        <f>E24</f>
        <v>5600000</v>
      </c>
      <c r="F42" s="204"/>
      <c r="G42" s="204">
        <v>7500000</v>
      </c>
      <c r="H42" s="204"/>
      <c r="I42" s="204">
        <v>800000</v>
      </c>
      <c r="J42" s="204"/>
      <c r="K42" s="204">
        <v>0</v>
      </c>
      <c r="M42" s="207">
        <f>SUM(E42:K42)</f>
        <v>13900000</v>
      </c>
      <c r="N42" s="167"/>
      <c r="O42" s="204">
        <v>1900000</v>
      </c>
      <c r="P42" s="204"/>
      <c r="Q42" s="204">
        <v>5000000</v>
      </c>
      <c r="R42" s="204"/>
      <c r="S42" s="204">
        <v>2900000</v>
      </c>
      <c r="T42" s="204"/>
      <c r="U42" s="204">
        <v>-500000</v>
      </c>
      <c r="W42" s="207">
        <f>SUM(O42:U42)</f>
        <v>9300000</v>
      </c>
      <c r="X42" s="206"/>
      <c r="Y42" s="204">
        <v>2700000</v>
      </c>
      <c r="Z42" s="204"/>
      <c r="AA42" s="207"/>
    </row>
    <row r="43" spans="2:27" s="162" customFormat="1" ht="18.649999999999999" customHeight="1" x14ac:dyDescent="0.25">
      <c r="B43" s="277" t="s">
        <v>160</v>
      </c>
      <c r="C43" s="278" t="s">
        <v>112</v>
      </c>
      <c r="D43" s="20"/>
      <c r="E43" s="208">
        <v>-2400000</v>
      </c>
      <c r="F43" s="204"/>
      <c r="G43" s="208">
        <v>-2700000</v>
      </c>
      <c r="H43" s="204"/>
      <c r="I43" s="208">
        <v>-3400000</v>
      </c>
      <c r="J43" s="204"/>
      <c r="K43" s="208">
        <v>-1100000</v>
      </c>
      <c r="M43" s="209">
        <f>SUM(E43:K43)</f>
        <v>-9600000</v>
      </c>
      <c r="N43" s="167"/>
      <c r="O43" s="208">
        <v>-1600000</v>
      </c>
      <c r="P43" s="204"/>
      <c r="Q43" s="208">
        <v>-2800000</v>
      </c>
      <c r="R43" s="204"/>
      <c r="S43" s="208">
        <v>-500000</v>
      </c>
      <c r="T43" s="204"/>
      <c r="U43" s="208">
        <v>-2400000</v>
      </c>
      <c r="W43" s="209">
        <f>SUM(O43:U43)</f>
        <v>-7300000</v>
      </c>
      <c r="X43" s="204"/>
      <c r="Y43" s="208">
        <v>-100000</v>
      </c>
      <c r="Z43" s="204"/>
      <c r="AA43" s="205"/>
    </row>
    <row r="44" spans="2:27" ht="18.649999999999999" customHeight="1" x14ac:dyDescent="0.25">
      <c r="B44" s="263" t="s">
        <v>16</v>
      </c>
      <c r="C44" s="264"/>
      <c r="D44" s="20"/>
      <c r="E44" s="123">
        <f>SUM(E40:E43)</f>
        <v>192400000</v>
      </c>
      <c r="F44" s="123"/>
      <c r="G44" s="123">
        <f>SUM(G40:G43)</f>
        <v>183400000</v>
      </c>
      <c r="H44" s="123"/>
      <c r="I44" s="123">
        <f>SUM(I40:I43)</f>
        <v>208100000</v>
      </c>
      <c r="J44" s="123"/>
      <c r="K44" s="123">
        <f>SUM(K40:K43)</f>
        <v>269200000</v>
      </c>
      <c r="L44"/>
      <c r="M44" s="125">
        <f>SUM(M40:M43)</f>
        <v>853100000</v>
      </c>
      <c r="N44" s="126"/>
      <c r="O44" s="123">
        <f>SUM(O40:O43)</f>
        <v>182800000</v>
      </c>
      <c r="P44" s="123"/>
      <c r="Q44" s="123">
        <f>SUM(Q40:Q43)</f>
        <v>205400000</v>
      </c>
      <c r="R44" s="123"/>
      <c r="S44" s="123">
        <f>SUM(S40:S43)</f>
        <v>236000000</v>
      </c>
      <c r="T44" s="123"/>
      <c r="U44" s="123">
        <f>SUM(U40:U43)</f>
        <v>291500000</v>
      </c>
      <c r="V44"/>
      <c r="W44" s="125">
        <f>SUM(W40:W43)</f>
        <v>915700000</v>
      </c>
      <c r="X44" s="123"/>
      <c r="Y44" s="123">
        <f>SUM(Y40:Y43)</f>
        <v>226300000</v>
      </c>
      <c r="Z44" s="123"/>
      <c r="AA44" s="125"/>
    </row>
    <row r="45" spans="2:27" ht="18.649999999999999" customHeight="1" x14ac:dyDescent="0.25">
      <c r="B45" s="263" t="s">
        <v>17</v>
      </c>
      <c r="C45" s="264"/>
      <c r="D45" s="20"/>
      <c r="E45" s="123">
        <v>33300000</v>
      </c>
      <c r="F45" s="123"/>
      <c r="G45" s="123">
        <v>31500000</v>
      </c>
      <c r="H45" s="123"/>
      <c r="I45" s="123">
        <v>36200000</v>
      </c>
      <c r="J45" s="123"/>
      <c r="K45" s="190">
        <v>47700000</v>
      </c>
      <c r="L45"/>
      <c r="M45" s="146">
        <f>SUM(E45:K45)</f>
        <v>148700000</v>
      </c>
      <c r="N45" s="126"/>
      <c r="O45" s="123">
        <v>31400000</v>
      </c>
      <c r="P45" s="123"/>
      <c r="Q45" s="123">
        <v>36000000</v>
      </c>
      <c r="R45" s="123"/>
      <c r="S45" s="123">
        <v>41300000</v>
      </c>
      <c r="T45" s="123"/>
      <c r="U45" s="123">
        <v>50700000</v>
      </c>
      <c r="V45"/>
      <c r="W45" s="146">
        <f>SUM(O45:U45)</f>
        <v>159400000</v>
      </c>
      <c r="X45" s="123"/>
      <c r="Y45" s="123">
        <v>39400000</v>
      </c>
      <c r="Z45" s="123"/>
      <c r="AA45" s="125"/>
    </row>
    <row r="46" spans="2:27" ht="18.649999999999999" customHeight="1" thickBot="1" x14ac:dyDescent="0.3">
      <c r="B46" s="263" t="s">
        <v>18</v>
      </c>
      <c r="C46" s="264"/>
      <c r="D46" s="20"/>
      <c r="E46" s="135">
        <f>E44-E45</f>
        <v>159100000</v>
      </c>
      <c r="F46" s="139"/>
      <c r="G46" s="135">
        <f>G44-G45</f>
        <v>151900000</v>
      </c>
      <c r="H46" s="139"/>
      <c r="I46" s="135">
        <f>I44-I45</f>
        <v>171900000</v>
      </c>
      <c r="J46" s="139"/>
      <c r="K46" s="217">
        <f>K44-K45</f>
        <v>221500000</v>
      </c>
      <c r="L46"/>
      <c r="M46" s="136">
        <f>M44-M45</f>
        <v>704400000</v>
      </c>
      <c r="N46" s="126"/>
      <c r="O46" s="135">
        <f>O44-O45</f>
        <v>151400000</v>
      </c>
      <c r="P46" s="139"/>
      <c r="Q46" s="135">
        <f>Q44-Q45</f>
        <v>169400000</v>
      </c>
      <c r="R46" s="139"/>
      <c r="S46" s="135">
        <f>S44-S45</f>
        <v>194700000</v>
      </c>
      <c r="T46" s="139"/>
      <c r="U46" s="135">
        <f>U44-U45</f>
        <v>240800000</v>
      </c>
      <c r="V46"/>
      <c r="W46" s="136">
        <f>W44-W45</f>
        <v>756300000</v>
      </c>
      <c r="X46" s="139"/>
      <c r="Y46" s="135">
        <f>Y44-Y45</f>
        <v>186900000</v>
      </c>
      <c r="Z46" s="139"/>
      <c r="AA46" s="140"/>
    </row>
    <row r="47" spans="2:27" ht="18.649999999999999" customHeight="1" thickTop="1" thickBot="1" x14ac:dyDescent="0.3">
      <c r="B47" s="263" t="s">
        <v>127</v>
      </c>
      <c r="C47" s="264"/>
      <c r="D47" s="20"/>
      <c r="E47" s="137">
        <v>0.64</v>
      </c>
      <c r="F47" s="238"/>
      <c r="G47" s="137">
        <v>0.619999999999999</v>
      </c>
      <c r="H47" s="238"/>
      <c r="I47" s="137">
        <v>0.7</v>
      </c>
      <c r="J47" s="238"/>
      <c r="K47" s="218">
        <v>0.89</v>
      </c>
      <c r="L47"/>
      <c r="M47" s="191">
        <v>2.85</v>
      </c>
      <c r="N47" s="126"/>
      <c r="O47" s="137">
        <v>0.61</v>
      </c>
      <c r="P47" s="238"/>
      <c r="Q47" s="137">
        <v>0.71</v>
      </c>
      <c r="R47" s="238"/>
      <c r="S47" s="137">
        <v>0.81</v>
      </c>
      <c r="T47" s="238"/>
      <c r="U47" s="137">
        <v>1</v>
      </c>
      <c r="V47"/>
      <c r="W47" s="191">
        <v>3.13</v>
      </c>
      <c r="X47" s="239"/>
      <c r="Y47" s="137">
        <v>0.79</v>
      </c>
      <c r="Z47" s="238"/>
      <c r="AA47" s="262"/>
    </row>
    <row r="48" spans="2:27" ht="18.649999999999999" customHeight="1" thickTop="1" x14ac:dyDescent="0.25">
      <c r="D48" s="20"/>
      <c r="E48" s="147"/>
      <c r="F48" s="127"/>
      <c r="G48" s="147"/>
      <c r="H48" s="127"/>
      <c r="I48" s="147"/>
      <c r="J48" s="127"/>
      <c r="K48" s="147"/>
      <c r="L48"/>
      <c r="M48" s="148"/>
      <c r="N48" s="127"/>
      <c r="O48" s="147"/>
      <c r="P48" s="127"/>
      <c r="Q48" s="147"/>
      <c r="R48" s="127"/>
      <c r="S48" s="147"/>
      <c r="T48" s="127"/>
      <c r="U48" s="147"/>
      <c r="V48"/>
      <c r="W48" s="148"/>
      <c r="X48" s="126"/>
      <c r="Y48" s="147"/>
      <c r="Z48" s="127"/>
      <c r="AA48" s="149"/>
    </row>
    <row r="49" spans="1:48" ht="18.649999999999999" customHeight="1" x14ac:dyDescent="0.3">
      <c r="A49" s="265" t="s">
        <v>77</v>
      </c>
      <c r="B49" s="264"/>
      <c r="C49" s="264"/>
      <c r="D49" s="20"/>
      <c r="E49" s="127"/>
      <c r="F49" s="127"/>
      <c r="G49" s="127"/>
      <c r="H49" s="127"/>
      <c r="I49" s="127"/>
      <c r="J49" s="127"/>
      <c r="K49" s="127"/>
      <c r="L49"/>
      <c r="M49" s="149"/>
      <c r="N49" s="127"/>
      <c r="O49" s="127"/>
      <c r="P49" s="127"/>
      <c r="Q49" s="127"/>
      <c r="R49" s="127"/>
      <c r="S49" s="127"/>
      <c r="T49" s="127"/>
      <c r="U49" s="127"/>
      <c r="V49"/>
      <c r="W49" s="149"/>
      <c r="X49" s="126"/>
      <c r="Y49" s="127"/>
      <c r="Z49" s="127"/>
      <c r="AA49" s="149"/>
    </row>
    <row r="50" spans="1:48" ht="18.649999999999999" customHeight="1" x14ac:dyDescent="0.25">
      <c r="B50" s="263" t="s">
        <v>78</v>
      </c>
      <c r="C50" s="264"/>
      <c r="D50" s="20"/>
      <c r="E50" s="139">
        <v>109200000</v>
      </c>
      <c r="F50" s="139"/>
      <c r="G50" s="139">
        <v>61600000</v>
      </c>
      <c r="H50" s="139"/>
      <c r="I50" s="139">
        <v>116400000</v>
      </c>
      <c r="J50" s="139"/>
      <c r="K50" s="139">
        <v>173500000</v>
      </c>
      <c r="L50"/>
      <c r="M50" s="140">
        <f t="shared" ref="M50:M58" si="4">SUM(E50:K50)</f>
        <v>460700000</v>
      </c>
      <c r="N50" s="126"/>
      <c r="O50" s="139">
        <v>97500000</v>
      </c>
      <c r="P50" s="139"/>
      <c r="Q50" s="139">
        <v>127800000</v>
      </c>
      <c r="R50" s="139"/>
      <c r="S50" s="139">
        <v>150500000</v>
      </c>
      <c r="T50" s="139"/>
      <c r="U50" s="139">
        <v>216200000</v>
      </c>
      <c r="V50"/>
      <c r="W50" s="140">
        <f t="shared" ref="W50:W58" si="5">SUM(O50:U50)</f>
        <v>592000000</v>
      </c>
      <c r="X50" s="139"/>
      <c r="Y50" s="139">
        <v>144000000</v>
      </c>
      <c r="Z50" s="139"/>
      <c r="AA50" s="140">
        <f>SUM(Q50,S50,U50,Y50)</f>
        <v>638500000</v>
      </c>
    </row>
    <row r="51" spans="1:48" s="162" customFormat="1" ht="18.649999999999999" customHeight="1" x14ac:dyDescent="0.25">
      <c r="C51" s="42" t="str">
        <f>'Web Supplement GM'!$B$20</f>
        <v>Amortization of purchased intangible assets</v>
      </c>
      <c r="D51" s="20"/>
      <c r="E51" s="168">
        <v>54500000</v>
      </c>
      <c r="F51" s="168"/>
      <c r="G51" s="168">
        <v>54500000</v>
      </c>
      <c r="H51" s="168"/>
      <c r="I51" s="168">
        <v>45400000</v>
      </c>
      <c r="J51" s="168"/>
      <c r="K51" s="189">
        <v>44600000</v>
      </c>
      <c r="M51" s="169">
        <f t="shared" si="4"/>
        <v>199000000</v>
      </c>
      <c r="N51" s="170"/>
      <c r="O51" s="168">
        <v>42000000</v>
      </c>
      <c r="P51" s="168"/>
      <c r="Q51" s="168">
        <v>42900000</v>
      </c>
      <c r="R51" s="168"/>
      <c r="S51" s="168">
        <v>43600000</v>
      </c>
      <c r="T51" s="168"/>
      <c r="U51" s="168">
        <v>43500000</v>
      </c>
      <c r="W51" s="169">
        <f t="shared" si="5"/>
        <v>172000000</v>
      </c>
      <c r="X51" s="168"/>
      <c r="Y51" s="168">
        <v>43200000</v>
      </c>
      <c r="Z51" s="168"/>
      <c r="AA51" s="169">
        <f t="shared" ref="AA51:AA54" si="6">SUM(Q51,S51,U51,Y51)</f>
        <v>173200000</v>
      </c>
      <c r="AB51"/>
      <c r="AC51"/>
      <c r="AD51"/>
      <c r="AE51"/>
      <c r="AF51"/>
      <c r="AG51"/>
      <c r="AH51"/>
      <c r="AI51"/>
      <c r="AJ51"/>
      <c r="AK51"/>
      <c r="AL51"/>
      <c r="AM51"/>
      <c r="AN51"/>
      <c r="AO51"/>
      <c r="AP51"/>
      <c r="AQ51"/>
      <c r="AR51"/>
      <c r="AS51"/>
      <c r="AT51"/>
      <c r="AU51"/>
      <c r="AV51"/>
    </row>
    <row r="52" spans="1:48" ht="17.149999999999999" customHeight="1" x14ac:dyDescent="0.25">
      <c r="C52" s="42" t="s">
        <v>35</v>
      </c>
      <c r="D52" s="20"/>
      <c r="E52" s="123">
        <v>23900000</v>
      </c>
      <c r="F52" s="123"/>
      <c r="G52" s="123">
        <v>33900000</v>
      </c>
      <c r="H52" s="123"/>
      <c r="I52" s="123">
        <v>17400000</v>
      </c>
      <c r="J52" s="123"/>
      <c r="K52" s="189">
        <v>6400000</v>
      </c>
      <c r="L52"/>
      <c r="M52" s="125">
        <f t="shared" si="4"/>
        <v>81600000</v>
      </c>
      <c r="N52" s="126"/>
      <c r="O52" s="123">
        <v>8900000</v>
      </c>
      <c r="P52" s="123"/>
      <c r="Q52" s="168">
        <v>2700000</v>
      </c>
      <c r="R52" s="123"/>
      <c r="S52" s="168">
        <v>1300000</v>
      </c>
      <c r="T52" s="123"/>
      <c r="U52" s="168">
        <v>6200000</v>
      </c>
      <c r="V52"/>
      <c r="W52" s="125">
        <f t="shared" si="5"/>
        <v>19100000</v>
      </c>
      <c r="X52" s="123"/>
      <c r="Y52" s="123">
        <v>5900000</v>
      </c>
      <c r="Z52" s="123"/>
      <c r="AA52" s="125">
        <f t="shared" si="6"/>
        <v>16100000</v>
      </c>
    </row>
    <row r="53" spans="1:48" ht="18.649999999999999" customHeight="1" x14ac:dyDescent="0.25">
      <c r="C53" s="42" t="s">
        <v>36</v>
      </c>
      <c r="D53" s="20"/>
      <c r="E53" s="134">
        <v>38800000</v>
      </c>
      <c r="F53" s="134"/>
      <c r="G53" s="134">
        <v>38100000</v>
      </c>
      <c r="H53" s="134"/>
      <c r="I53" s="134">
        <v>38100000</v>
      </c>
      <c r="J53" s="134"/>
      <c r="K53" s="189">
        <v>48500000</v>
      </c>
      <c r="L53"/>
      <c r="M53" s="150">
        <f t="shared" si="4"/>
        <v>163500000</v>
      </c>
      <c r="N53" s="126"/>
      <c r="O53" s="134">
        <v>37500000</v>
      </c>
      <c r="P53" s="134"/>
      <c r="Q53" s="134">
        <v>40800000</v>
      </c>
      <c r="R53" s="134"/>
      <c r="S53" s="134">
        <v>36600000</v>
      </c>
      <c r="T53" s="134"/>
      <c r="U53" s="134">
        <v>36600000</v>
      </c>
      <c r="V53"/>
      <c r="W53" s="150">
        <f t="shared" si="5"/>
        <v>151500000</v>
      </c>
      <c r="X53" s="134"/>
      <c r="Y53" s="134">
        <v>43700000</v>
      </c>
      <c r="Z53" s="134"/>
      <c r="AA53" s="150">
        <f t="shared" si="6"/>
        <v>157700000</v>
      </c>
    </row>
    <row r="54" spans="1:48" ht="18.75" customHeight="1" x14ac:dyDescent="0.25">
      <c r="C54" s="42" t="s">
        <v>108</v>
      </c>
      <c r="D54" s="20"/>
      <c r="E54" s="145">
        <v>8000000</v>
      </c>
      <c r="F54" s="145"/>
      <c r="G54" s="145">
        <v>6300000</v>
      </c>
      <c r="H54" s="145"/>
      <c r="I54" s="145">
        <v>7500000</v>
      </c>
      <c r="J54" s="145"/>
      <c r="K54" s="190">
        <v>10600000</v>
      </c>
      <c r="L54"/>
      <c r="M54" s="146">
        <f t="shared" si="4"/>
        <v>32400000</v>
      </c>
      <c r="N54" s="126"/>
      <c r="O54" s="145">
        <v>12300000</v>
      </c>
      <c r="P54" s="145"/>
      <c r="Q54" s="145">
        <v>8400000</v>
      </c>
      <c r="R54" s="145"/>
      <c r="S54" s="145">
        <v>22200000</v>
      </c>
      <c r="T54" s="145"/>
      <c r="U54" s="145">
        <v>10600000</v>
      </c>
      <c r="V54"/>
      <c r="W54" s="146">
        <f t="shared" si="5"/>
        <v>53500000</v>
      </c>
      <c r="X54" s="123"/>
      <c r="Y54" s="145">
        <v>6400000</v>
      </c>
      <c r="Z54" s="145"/>
      <c r="AA54" s="146">
        <f t="shared" si="6"/>
        <v>47600000</v>
      </c>
    </row>
    <row r="55" spans="1:48" ht="18.649999999999999" customHeight="1" x14ac:dyDescent="0.25">
      <c r="B55" s="263" t="s">
        <v>51</v>
      </c>
      <c r="C55" s="264"/>
      <c r="D55" s="20"/>
      <c r="E55" s="132">
        <f>SUM(E50:E54)</f>
        <v>234400000</v>
      </c>
      <c r="F55" s="132"/>
      <c r="G55" s="132">
        <f>SUM(G50:G54)</f>
        <v>194400000</v>
      </c>
      <c r="H55" s="132"/>
      <c r="I55" s="132">
        <f>SUM(I50:I54)</f>
        <v>224800000</v>
      </c>
      <c r="J55" s="132"/>
      <c r="K55" s="132">
        <f>SUM(K50:K54)</f>
        <v>283600000</v>
      </c>
      <c r="L55"/>
      <c r="M55" s="133">
        <f t="shared" si="4"/>
        <v>937200000</v>
      </c>
      <c r="N55" s="126"/>
      <c r="O55" s="132">
        <f>SUM(O50:O54)</f>
        <v>198200000</v>
      </c>
      <c r="P55" s="132"/>
      <c r="Q55" s="132">
        <f>SUM(Q50:Q54)</f>
        <v>222600000</v>
      </c>
      <c r="R55" s="132"/>
      <c r="S55" s="132">
        <f>SUM(S50:S54)</f>
        <v>254200000</v>
      </c>
      <c r="T55" s="132"/>
      <c r="U55" s="132">
        <f>SUM(U50:U54)</f>
        <v>313100000</v>
      </c>
      <c r="V55"/>
      <c r="W55" s="133">
        <f t="shared" si="5"/>
        <v>988100000</v>
      </c>
      <c r="X55" s="132"/>
      <c r="Y55" s="132">
        <f>SUM(Y50:Y54)</f>
        <v>243200000</v>
      </c>
      <c r="Z55" s="132"/>
      <c r="AA55" s="133">
        <f>SUM(Q55,S55,U55,Y55)</f>
        <v>1033100000</v>
      </c>
    </row>
    <row r="56" spans="1:48" ht="18" customHeight="1" x14ac:dyDescent="0.25">
      <c r="C56" s="42" t="s">
        <v>110</v>
      </c>
      <c r="D56" s="20"/>
      <c r="E56" s="132">
        <v>10900000</v>
      </c>
      <c r="F56" s="132"/>
      <c r="G56" s="132">
        <v>12100000</v>
      </c>
      <c r="H56" s="132"/>
      <c r="I56" s="132">
        <v>11800000</v>
      </c>
      <c r="J56" s="132"/>
      <c r="K56" s="189">
        <v>14500000</v>
      </c>
      <c r="L56"/>
      <c r="M56" s="133">
        <f t="shared" si="4"/>
        <v>49300000</v>
      </c>
      <c r="N56" s="126"/>
      <c r="O56" s="132">
        <v>12000000</v>
      </c>
      <c r="P56" s="132"/>
      <c r="Q56" s="132">
        <v>12300000</v>
      </c>
      <c r="R56" s="132"/>
      <c r="S56" s="132">
        <v>12300000</v>
      </c>
      <c r="T56" s="132"/>
      <c r="U56" s="132">
        <v>12200000</v>
      </c>
      <c r="V56"/>
      <c r="W56" s="133">
        <f t="shared" si="5"/>
        <v>48800000</v>
      </c>
      <c r="X56" s="132"/>
      <c r="Y56" s="132">
        <v>11800000</v>
      </c>
      <c r="Z56" s="132"/>
      <c r="AA56" s="133">
        <f>SUM(Q56,S56,U56,Y56)</f>
        <v>48600000</v>
      </c>
    </row>
    <row r="57" spans="1:48" ht="18.649999999999999" customHeight="1" x14ac:dyDescent="0.25">
      <c r="C57" s="42" t="str">
        <f>B42</f>
        <v>Income (loss) from equity method investments, net</v>
      </c>
      <c r="D57" s="20"/>
      <c r="E57" s="151">
        <v>5600000</v>
      </c>
      <c r="F57" s="151"/>
      <c r="G57" s="151">
        <v>7500000</v>
      </c>
      <c r="H57" s="151"/>
      <c r="I57" s="151">
        <v>800000</v>
      </c>
      <c r="J57" s="151"/>
      <c r="K57" s="190">
        <v>0</v>
      </c>
      <c r="L57"/>
      <c r="M57" s="152">
        <f t="shared" si="4"/>
        <v>13900000</v>
      </c>
      <c r="N57" s="126"/>
      <c r="O57" s="151">
        <v>1900000</v>
      </c>
      <c r="P57" s="151"/>
      <c r="Q57" s="151">
        <v>5000000</v>
      </c>
      <c r="R57" s="151"/>
      <c r="S57" s="151">
        <v>2900000</v>
      </c>
      <c r="T57" s="151"/>
      <c r="U57" s="151">
        <v>-500000</v>
      </c>
      <c r="V57"/>
      <c r="W57" s="152">
        <f t="shared" si="5"/>
        <v>9300000</v>
      </c>
      <c r="X57" s="134"/>
      <c r="Y57" s="151">
        <v>2700000</v>
      </c>
      <c r="Z57" s="151"/>
      <c r="AA57" s="152">
        <f>SUM(Q57,S57,U57,Y57)</f>
        <v>10100000</v>
      </c>
    </row>
    <row r="58" spans="1:48" ht="18.649999999999999" customHeight="1" x14ac:dyDescent="0.25">
      <c r="B58" s="263" t="s">
        <v>79</v>
      </c>
      <c r="C58" s="264"/>
      <c r="D58" s="20"/>
      <c r="E58" s="129">
        <f>SUM(E55:E57)</f>
        <v>250900000</v>
      </c>
      <c r="F58" s="129"/>
      <c r="G58" s="129">
        <f>SUM(G55:G57)</f>
        <v>214000000</v>
      </c>
      <c r="H58" s="129"/>
      <c r="I58" s="129">
        <f>SUM(I55:I57)</f>
        <v>237400000</v>
      </c>
      <c r="J58" s="129"/>
      <c r="K58" s="186">
        <f>SUM(K55:K57)</f>
        <v>298100000</v>
      </c>
      <c r="L58"/>
      <c r="M58" s="130">
        <f t="shared" si="4"/>
        <v>1000400000</v>
      </c>
      <c r="N58" s="126"/>
      <c r="O58" s="129">
        <f>SUM(O55:O57)</f>
        <v>212100000</v>
      </c>
      <c r="P58" s="129"/>
      <c r="Q58" s="129">
        <f>SUM(Q55:Q57)</f>
        <v>239900000</v>
      </c>
      <c r="R58" s="129"/>
      <c r="S58" s="129">
        <f>SUM(S55:S57)</f>
        <v>269400000</v>
      </c>
      <c r="T58" s="129"/>
      <c r="U58" s="129">
        <f>SUM(U55:U57)</f>
        <v>324800000</v>
      </c>
      <c r="V58"/>
      <c r="W58" s="130">
        <f t="shared" si="5"/>
        <v>1046200000</v>
      </c>
      <c r="X58" s="139"/>
      <c r="Y58" s="129">
        <f>SUM(Y55:Y57)</f>
        <v>257700000</v>
      </c>
      <c r="Z58" s="129"/>
      <c r="AA58" s="130">
        <f>SUM(Q58,S58,U58,Y58)</f>
        <v>1091800000</v>
      </c>
    </row>
    <row r="59" spans="1:48" ht="18.649999999999999" customHeight="1" x14ac:dyDescent="0.25">
      <c r="B59" s="263" t="s">
        <v>109</v>
      </c>
      <c r="C59" s="264"/>
      <c r="D59" s="35"/>
      <c r="E59" s="154">
        <f>E58/E32</f>
        <v>0.26319102066505823</v>
      </c>
      <c r="F59" s="154"/>
      <c r="G59" s="154">
        <f>G58/G32</f>
        <v>0.24575103353238401</v>
      </c>
      <c r="H59" s="154"/>
      <c r="I59" s="154">
        <f>I58/I32</f>
        <v>0.2710664535282028</v>
      </c>
      <c r="J59" s="154"/>
      <c r="K59" s="154">
        <f>K58/K32</f>
        <v>0.30313199105145416</v>
      </c>
      <c r="L59" s="35"/>
      <c r="M59" s="157">
        <f>M58/M32</f>
        <v>0.27160426791192682</v>
      </c>
      <c r="N59" s="35"/>
      <c r="O59" s="154">
        <f>O58/O32</f>
        <v>0.2523197715917202</v>
      </c>
      <c r="P59" s="154"/>
      <c r="Q59" s="154">
        <f>Q58/Q32</f>
        <v>0.27395226675802214</v>
      </c>
      <c r="R59" s="154"/>
      <c r="S59" s="154">
        <f>S58/S32</f>
        <v>0.29893475366178429</v>
      </c>
      <c r="T59" s="154"/>
      <c r="U59" s="154">
        <f>U58/U32</f>
        <v>0.33491441534336974</v>
      </c>
      <c r="V59" s="35"/>
      <c r="W59" s="157">
        <f>W58/W32</f>
        <v>0.29163995205307613</v>
      </c>
      <c r="X59" s="240"/>
      <c r="Y59" s="154">
        <f>Y58/Y32</f>
        <v>0.27417810405362275</v>
      </c>
      <c r="Z59" s="154"/>
      <c r="AA59" s="157">
        <f>AA58/'Web Supplement Revenue Info'!AA15</f>
        <v>0.29615363749796558</v>
      </c>
    </row>
    <row r="60" spans="1:48" ht="18.649999999999999" customHeight="1" x14ac:dyDescent="0.25">
      <c r="B60" s="42"/>
      <c r="D60" s="35"/>
      <c r="E60" s="35"/>
      <c r="F60" s="43"/>
      <c r="G60" s="35"/>
      <c r="H60" s="43"/>
      <c r="I60" s="43"/>
      <c r="J60" s="35"/>
      <c r="K60" s="35"/>
      <c r="L60" s="35"/>
      <c r="M60" s="35"/>
      <c r="N60" s="35"/>
      <c r="O60" s="35"/>
      <c r="P60" s="43"/>
      <c r="Q60" s="35"/>
      <c r="R60" s="43"/>
      <c r="S60" s="43"/>
      <c r="T60" s="35"/>
      <c r="U60" s="35"/>
      <c r="V60" s="35"/>
      <c r="W60" s="35"/>
      <c r="X60" s="35"/>
      <c r="Y60" s="35"/>
      <c r="Z60" s="35"/>
      <c r="AA60" s="35"/>
    </row>
    <row r="61" spans="1:48" ht="18.649999999999999" customHeight="1" x14ac:dyDescent="0.25">
      <c r="A61" s="42" t="s">
        <v>65</v>
      </c>
      <c r="B61" s="267" t="s">
        <v>80</v>
      </c>
      <c r="C61" s="267"/>
      <c r="D61" s="267"/>
      <c r="E61" s="267"/>
      <c r="F61" s="267"/>
      <c r="G61" s="267"/>
      <c r="H61" s="267"/>
      <c r="I61" s="267"/>
      <c r="J61" s="267"/>
      <c r="K61" s="267"/>
      <c r="L61" s="267"/>
      <c r="M61" s="267"/>
      <c r="N61" s="267"/>
      <c r="O61" s="267"/>
      <c r="P61" s="267"/>
      <c r="Q61" s="267"/>
      <c r="R61" s="267"/>
      <c r="S61" s="267"/>
      <c r="T61" s="267"/>
      <c r="U61" s="267"/>
      <c r="V61" s="267"/>
      <c r="W61" s="267"/>
      <c r="X61" s="183"/>
      <c r="Y61" s="183"/>
      <c r="Z61" s="183"/>
      <c r="AA61"/>
    </row>
    <row r="62" spans="1:48" ht="25.5" customHeight="1" x14ac:dyDescent="0.25">
      <c r="A62" s="183" t="s">
        <v>66</v>
      </c>
      <c r="B62" s="267" t="s">
        <v>137</v>
      </c>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row>
    <row r="63" spans="1:48" ht="18.649999999999999" customHeight="1" x14ac:dyDescent="0.25">
      <c r="A63" s="35"/>
      <c r="B63" s="35"/>
      <c r="C63" s="35"/>
      <c r="D63" s="35"/>
      <c r="E63" s="35"/>
      <c r="F63" s="43"/>
      <c r="G63" s="43"/>
      <c r="H63" s="43"/>
      <c r="I63" s="43"/>
      <c r="J63" s="35"/>
      <c r="K63" s="35"/>
      <c r="L63" s="35"/>
      <c r="M63" s="35"/>
      <c r="N63" s="35"/>
      <c r="O63" s="35"/>
      <c r="P63" s="43"/>
      <c r="Q63" s="43"/>
      <c r="R63" s="43"/>
      <c r="S63" s="43"/>
      <c r="T63" s="35"/>
      <c r="U63" s="35"/>
      <c r="V63" s="35"/>
      <c r="W63" s="35"/>
      <c r="X63" s="35"/>
      <c r="Y63" s="35"/>
      <c r="Z63" s="35"/>
      <c r="AA63" s="35"/>
    </row>
    <row r="64" spans="1:48" ht="17.149999999999999" customHeight="1" x14ac:dyDescent="0.25">
      <c r="I64"/>
      <c r="K64"/>
      <c r="L64"/>
      <c r="M64"/>
      <c r="S64"/>
      <c r="U64"/>
      <c r="V64"/>
      <c r="W64"/>
      <c r="X64"/>
      <c r="AA64"/>
    </row>
    <row r="65" customFormat="1" ht="17.149999999999999" customHeight="1" x14ac:dyDescent="0.25"/>
    <row r="66" customFormat="1" ht="17.149999999999999" customHeight="1" x14ac:dyDescent="0.25"/>
    <row r="67" customFormat="1" ht="17.149999999999999" customHeight="1" x14ac:dyDescent="0.25"/>
    <row r="68" customFormat="1" ht="17.149999999999999" customHeight="1" x14ac:dyDescent="0.25"/>
    <row r="69" customFormat="1" ht="17.149999999999999" customHeight="1" x14ac:dyDescent="0.25"/>
    <row r="70" customFormat="1" ht="17.149999999999999" customHeight="1" x14ac:dyDescent="0.25"/>
    <row r="71" customFormat="1" ht="17.149999999999999" customHeight="1" x14ac:dyDescent="0.25"/>
    <row r="72" customFormat="1" ht="17.149999999999999" customHeight="1" x14ac:dyDescent="0.25"/>
    <row r="73" customFormat="1" ht="17.149999999999999" customHeight="1" x14ac:dyDescent="0.25"/>
    <row r="74" customFormat="1" ht="17.149999999999999" customHeight="1" x14ac:dyDescent="0.25"/>
    <row r="75" customFormat="1" ht="17.149999999999999" customHeight="1" x14ac:dyDescent="0.25"/>
    <row r="76" customFormat="1" ht="17.149999999999999" customHeight="1" x14ac:dyDescent="0.25"/>
    <row r="77" customFormat="1" ht="17.149999999999999" customHeight="1" x14ac:dyDescent="0.25"/>
    <row r="78" customFormat="1" ht="17.149999999999999" customHeight="1" x14ac:dyDescent="0.25"/>
    <row r="79" customFormat="1" ht="17.149999999999999" customHeight="1" x14ac:dyDescent="0.25"/>
    <row r="80" customFormat="1" ht="17.149999999999999" customHeight="1" x14ac:dyDescent="0.25"/>
    <row r="81" spans="9:27" ht="17.149999999999999" customHeight="1" x14ac:dyDescent="0.25">
      <c r="I81"/>
      <c r="K81"/>
      <c r="L81"/>
      <c r="M81"/>
      <c r="S81"/>
      <c r="U81"/>
      <c r="V81"/>
      <c r="W81"/>
      <c r="X81"/>
      <c r="AA81"/>
    </row>
    <row r="82" spans="9:27" ht="17.149999999999999" customHeight="1" x14ac:dyDescent="0.25">
      <c r="I82"/>
      <c r="K82"/>
      <c r="L82"/>
      <c r="M82"/>
      <c r="S82"/>
      <c r="U82"/>
      <c r="V82"/>
      <c r="W82"/>
      <c r="X82"/>
      <c r="AA82"/>
    </row>
    <row r="83" spans="9:27" ht="17.149999999999999" customHeight="1" x14ac:dyDescent="0.25">
      <c r="K83"/>
      <c r="L83"/>
      <c r="M83"/>
      <c r="U83"/>
      <c r="V83"/>
      <c r="W83"/>
      <c r="X83"/>
      <c r="AA83"/>
    </row>
    <row r="84" spans="9:27" ht="17.149999999999999" customHeight="1" x14ac:dyDescent="0.25">
      <c r="K84"/>
      <c r="L84"/>
      <c r="M84"/>
      <c r="U84"/>
      <c r="V84"/>
      <c r="W84"/>
      <c r="X84"/>
      <c r="AA84"/>
    </row>
    <row r="85" spans="9:27" ht="17.149999999999999" customHeight="1" x14ac:dyDescent="0.25">
      <c r="K85"/>
      <c r="L85"/>
      <c r="M85"/>
      <c r="U85"/>
      <c r="V85"/>
      <c r="W85"/>
      <c r="X85"/>
      <c r="AA85"/>
    </row>
    <row r="86" spans="9:27" ht="17.149999999999999" customHeight="1" x14ac:dyDescent="0.25">
      <c r="K86"/>
      <c r="L86"/>
      <c r="M86"/>
      <c r="U86"/>
      <c r="V86"/>
      <c r="W86"/>
      <c r="X86"/>
      <c r="AA86"/>
    </row>
    <row r="87" spans="9:27" ht="17.149999999999999" customHeight="1" x14ac:dyDescent="0.25">
      <c r="K87"/>
      <c r="L87"/>
      <c r="M87"/>
      <c r="U87"/>
      <c r="V87"/>
      <c r="W87"/>
      <c r="X87"/>
      <c r="AA87"/>
    </row>
    <row r="88" spans="9:27" ht="17.149999999999999" customHeight="1" x14ac:dyDescent="0.25">
      <c r="K88"/>
      <c r="L88"/>
      <c r="M88"/>
      <c r="U88"/>
      <c r="V88"/>
      <c r="W88"/>
      <c r="X88"/>
      <c r="AA88"/>
    </row>
    <row r="89" spans="9:27" ht="17.149999999999999" customHeight="1" x14ac:dyDescent="0.25">
      <c r="K89"/>
      <c r="L89"/>
      <c r="M89"/>
      <c r="U89"/>
      <c r="V89"/>
      <c r="W89"/>
      <c r="X89"/>
      <c r="AA89"/>
    </row>
    <row r="90" spans="9:27" ht="17.149999999999999" customHeight="1" x14ac:dyDescent="0.25">
      <c r="K90"/>
      <c r="L90"/>
      <c r="M90"/>
      <c r="U90"/>
      <c r="V90"/>
      <c r="W90"/>
      <c r="X90"/>
      <c r="AA90"/>
    </row>
    <row r="91" spans="9:27" ht="17.149999999999999" customHeight="1" x14ac:dyDescent="0.25">
      <c r="K91"/>
      <c r="L91"/>
      <c r="M91"/>
      <c r="U91"/>
      <c r="V91"/>
      <c r="W91"/>
      <c r="X91"/>
      <c r="AA91"/>
    </row>
    <row r="92" spans="9:27" ht="17.149999999999999" customHeight="1" x14ac:dyDescent="0.25">
      <c r="K92"/>
      <c r="L92"/>
      <c r="M92"/>
      <c r="U92"/>
      <c r="V92"/>
      <c r="W92"/>
      <c r="X92"/>
      <c r="AA92"/>
    </row>
    <row r="93" spans="9:27" ht="17.149999999999999" customHeight="1" x14ac:dyDescent="0.25">
      <c r="K93"/>
      <c r="L93"/>
      <c r="M93"/>
      <c r="U93"/>
      <c r="V93"/>
      <c r="W93"/>
      <c r="X93"/>
      <c r="AA93"/>
    </row>
    <row r="94" spans="9:27" ht="17.149999999999999" customHeight="1" x14ac:dyDescent="0.25">
      <c r="K94"/>
      <c r="L94"/>
      <c r="M94"/>
      <c r="U94"/>
      <c r="V94"/>
      <c r="W94"/>
      <c r="X94"/>
      <c r="AA94"/>
    </row>
    <row r="95" spans="9:27" ht="17.149999999999999" customHeight="1" x14ac:dyDescent="0.25">
      <c r="K95"/>
      <c r="L95"/>
      <c r="M95"/>
      <c r="U95"/>
      <c r="V95"/>
      <c r="W95"/>
      <c r="X95"/>
      <c r="AA95"/>
    </row>
    <row r="96" spans="9:27" ht="17.149999999999999" customHeight="1" x14ac:dyDescent="0.25"/>
    <row r="97" ht="17.149999999999999" customHeight="1" x14ac:dyDescent="0.25"/>
    <row r="98" ht="17.149999999999999" customHeight="1" x14ac:dyDescent="0.25"/>
    <row r="99" ht="17.149999999999999" customHeight="1" x14ac:dyDescent="0.25"/>
    <row r="100" ht="17.149999999999999" customHeight="1" x14ac:dyDescent="0.25"/>
    <row r="101" ht="17.149999999999999" customHeight="1" x14ac:dyDescent="0.25"/>
    <row r="102" ht="17.149999999999999" customHeight="1" x14ac:dyDescent="0.25"/>
    <row r="103" ht="17.149999999999999" customHeight="1" x14ac:dyDescent="0.25"/>
    <row r="104" ht="17.149999999999999" customHeight="1" x14ac:dyDescent="0.25"/>
    <row r="105" ht="17.149999999999999" customHeight="1" x14ac:dyDescent="0.25"/>
  </sheetData>
  <mergeCells count="50">
    <mergeCell ref="B23:C23"/>
    <mergeCell ref="B21:C21"/>
    <mergeCell ref="B35:C35"/>
    <mergeCell ref="Y8:Z8"/>
    <mergeCell ref="B62:AA62"/>
    <mergeCell ref="B50:C50"/>
    <mergeCell ref="B41:C41"/>
    <mergeCell ref="B42:C42"/>
    <mergeCell ref="B43:C43"/>
    <mergeCell ref="B58:C58"/>
    <mergeCell ref="B14:C14"/>
    <mergeCell ref="B13:C13"/>
    <mergeCell ref="B18:C18"/>
    <mergeCell ref="B19:C19"/>
    <mergeCell ref="B61:W61"/>
    <mergeCell ref="B28:C28"/>
    <mergeCell ref="A1:AA1"/>
    <mergeCell ref="A3:AA3"/>
    <mergeCell ref="A4:AA4"/>
    <mergeCell ref="A5:AA5"/>
    <mergeCell ref="A11:C11"/>
    <mergeCell ref="O8:U8"/>
    <mergeCell ref="B36:C36"/>
    <mergeCell ref="B37:C37"/>
    <mergeCell ref="B38:C38"/>
    <mergeCell ref="B46:C46"/>
    <mergeCell ref="B45:C45"/>
    <mergeCell ref="B39:C39"/>
    <mergeCell ref="B59:C59"/>
    <mergeCell ref="B40:C40"/>
    <mergeCell ref="B44:C44"/>
    <mergeCell ref="B47:C47"/>
    <mergeCell ref="A49:C49"/>
    <mergeCell ref="B55:C55"/>
    <mergeCell ref="B20:C20"/>
    <mergeCell ref="E8:K8"/>
    <mergeCell ref="B34:C34"/>
    <mergeCell ref="B33:C33"/>
    <mergeCell ref="B26:C26"/>
    <mergeCell ref="B15:C15"/>
    <mergeCell ref="B29:C29"/>
    <mergeCell ref="B32:C32"/>
    <mergeCell ref="A31:C31"/>
    <mergeCell ref="B12:C12"/>
    <mergeCell ref="B22:C22"/>
    <mergeCell ref="B24:C24"/>
    <mergeCell ref="B25:C25"/>
    <mergeCell ref="B16:C16"/>
    <mergeCell ref="B17:C17"/>
    <mergeCell ref="B27:C27"/>
  </mergeCells>
  <printOptions horizontalCentered="1"/>
  <pageMargins left="0" right="0" top="0.25" bottom="0.25" header="0.5" footer="0.25"/>
  <pageSetup paperSize="5" scale="52" orientation="landscape" r:id="rId1"/>
  <headerFooter>
    <oddFooter>Page &amp;P</oddFooter>
  </headerFooter>
  <ignoredErrors>
    <ignoredError sqref="M14:N14 M28:N28 M26:N26 W44 M34:N34 M46:N46 M44:N44 X44 M25:N25 M24:N24 M23:N23 M22:N22 M27:N27 N29 M41:N41 M43:N43 M45:N45 N47 M40:N40 M42:N42 V14:Z14 V28:Z28 V26:X26 V34:X34 V46:Z46 V44 V25:X25 V24 V23:X23 V22 V27:X27 V29 V41:X41 V43:X43 V45:X45 V47 V40 V42:X42 X29 X47 Z47 Z24 Z22 Z23 Z25 Z27 Z29 Z34 Z40 Z41 Z42 Z43 Z45 X24 W22:X22 Z26 X40" formula="1"/>
    <ignoredError sqref="Z44" formula="1" formulaRange="1"/>
    <ignoredError sqref="Y44 G44 I44 K44 O44 Q4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E61"/>
  <sheetViews>
    <sheetView showGridLines="0" showRuler="0" zoomScale="90" zoomScaleNormal="90" zoomScaleSheetLayoutView="85" workbookViewId="0">
      <pane xSplit="3" ySplit="13" topLeftCell="D14" activePane="bottomRight" state="frozen"/>
      <selection activeCell="AL16" sqref="AL16"/>
      <selection pane="topRight" activeCell="AL16" sqref="AL16"/>
      <selection pane="bottomLeft" activeCell="AL16" sqref="AL16"/>
      <selection pane="bottomRight" activeCell="AF20" sqref="AF20"/>
    </sheetView>
  </sheetViews>
  <sheetFormatPr defaultColWidth="13.54296875" defaultRowHeight="12.5" x14ac:dyDescent="0.25"/>
  <cols>
    <col min="1" max="2" width="1.54296875" customWidth="1"/>
    <col min="3" max="3" width="55.453125" customWidth="1"/>
    <col min="4" max="4" width="0.54296875" customWidth="1"/>
    <col min="5" max="5" width="14.54296875" customWidth="1"/>
    <col min="6" max="6" width="0.453125" customWidth="1"/>
    <col min="7" max="7" width="14.54296875" customWidth="1"/>
    <col min="8" max="8" width="0.54296875" customWidth="1"/>
    <col min="9" max="9" width="14.54296875" style="117" customWidth="1"/>
    <col min="10" max="10" width="0.54296875" customWidth="1"/>
    <col min="11" max="11" width="14.54296875" style="162" customWidth="1"/>
    <col min="12" max="12" width="0.54296875" style="162" customWidth="1"/>
    <col min="13" max="13" width="14.54296875" style="162" customWidth="1"/>
    <col min="14" max="14" width="0.54296875" customWidth="1"/>
    <col min="15" max="15" width="14.54296875" customWidth="1"/>
    <col min="16" max="16" width="0.54296875" customWidth="1"/>
    <col min="17" max="17" width="14.54296875" customWidth="1"/>
    <col min="18" max="18" width="0.54296875" customWidth="1"/>
    <col min="19" max="19" width="16.54296875" style="117" customWidth="1"/>
    <col min="20" max="20" width="0.54296875" customWidth="1"/>
    <col min="21" max="21" width="16.54296875" style="162" customWidth="1"/>
    <col min="22" max="22" width="0.54296875" style="162" customWidth="1"/>
    <col min="23" max="23" width="14.54296875" style="162" customWidth="1"/>
    <col min="24" max="24" width="0.453125" style="162" customWidth="1"/>
    <col min="25" max="25" width="14.54296875" customWidth="1"/>
    <col min="26" max="26" width="0.453125" style="162" customWidth="1"/>
    <col min="27" max="27" width="1.453125" customWidth="1"/>
    <col min="28" max="45" width="7.453125" customWidth="1"/>
  </cols>
  <sheetData>
    <row r="1" spans="1:31" ht="56.15" customHeight="1" x14ac:dyDescent="0.25">
      <c r="A1" s="270" t="e" vm="1">
        <v>#VALUE!</v>
      </c>
      <c r="B1" s="270"/>
      <c r="C1" s="270"/>
      <c r="D1" s="270"/>
      <c r="E1" s="270"/>
      <c r="F1" s="270"/>
      <c r="G1" s="270"/>
      <c r="H1" s="270"/>
      <c r="I1" s="270"/>
      <c r="J1" s="270"/>
      <c r="K1" s="270"/>
      <c r="L1" s="270"/>
      <c r="M1" s="270"/>
      <c r="N1" s="270"/>
      <c r="O1" s="270"/>
      <c r="P1" s="270"/>
      <c r="Q1" s="270"/>
      <c r="R1" s="270"/>
      <c r="S1" s="270"/>
      <c r="T1" s="270"/>
      <c r="U1" s="270"/>
      <c r="V1" s="270"/>
      <c r="W1" s="270"/>
      <c r="X1" s="270"/>
      <c r="Y1" s="270"/>
      <c r="Z1" s="270"/>
    </row>
    <row r="2" spans="1:31" ht="6" customHeight="1" x14ac:dyDescent="0.25">
      <c r="A2" s="26"/>
      <c r="B2" s="26"/>
      <c r="C2" s="26"/>
      <c r="D2" s="26"/>
      <c r="E2" s="26"/>
      <c r="F2" s="26"/>
      <c r="G2" s="26"/>
      <c r="H2" s="26"/>
      <c r="I2" s="26"/>
      <c r="J2" s="26"/>
      <c r="K2" s="26"/>
      <c r="L2" s="26"/>
      <c r="M2" s="26"/>
      <c r="N2" s="26"/>
      <c r="O2" s="26"/>
      <c r="P2" s="26"/>
      <c r="Q2" s="26"/>
      <c r="R2" s="26"/>
      <c r="S2" s="26"/>
      <c r="T2" s="26"/>
      <c r="U2" s="26"/>
      <c r="V2" s="26"/>
      <c r="W2" s="26"/>
      <c r="X2" s="26"/>
      <c r="Y2" s="26"/>
      <c r="Z2" s="26"/>
    </row>
    <row r="3" spans="1:31" ht="26.15" customHeight="1" x14ac:dyDescent="0.4">
      <c r="A3" s="271" t="s">
        <v>24</v>
      </c>
      <c r="B3" s="271"/>
      <c r="C3" s="271"/>
      <c r="D3" s="271"/>
      <c r="E3" s="271"/>
      <c r="F3" s="271"/>
      <c r="G3" s="271"/>
      <c r="H3" s="271"/>
      <c r="I3" s="271"/>
      <c r="J3" s="271"/>
      <c r="K3" s="271"/>
      <c r="L3" s="271"/>
      <c r="M3" s="271"/>
      <c r="N3" s="271"/>
      <c r="O3" s="271"/>
      <c r="P3" s="271"/>
      <c r="Q3" s="271"/>
      <c r="R3" s="271"/>
      <c r="S3" s="271"/>
      <c r="T3" s="271"/>
      <c r="U3" s="271"/>
      <c r="V3" s="271"/>
      <c r="W3" s="271"/>
      <c r="X3" s="271"/>
      <c r="Y3" s="271"/>
      <c r="Z3" s="271"/>
    </row>
    <row r="4" spans="1:31" ht="18.649999999999999" customHeight="1" x14ac:dyDescent="0.35">
      <c r="A4" s="272" t="s">
        <v>26</v>
      </c>
      <c r="B4" s="272"/>
      <c r="C4" s="272"/>
      <c r="D4" s="272"/>
      <c r="E4" s="272"/>
      <c r="F4" s="272"/>
      <c r="G4" s="272"/>
      <c r="H4" s="272"/>
      <c r="I4" s="272"/>
      <c r="J4" s="272"/>
      <c r="K4" s="272"/>
      <c r="L4" s="272"/>
      <c r="M4" s="272"/>
      <c r="N4" s="272"/>
      <c r="O4" s="272"/>
      <c r="P4" s="272"/>
      <c r="Q4" s="272"/>
      <c r="R4" s="272"/>
      <c r="S4" s="272"/>
      <c r="T4" s="272"/>
      <c r="U4" s="272"/>
      <c r="V4" s="272"/>
      <c r="W4" s="272"/>
      <c r="X4" s="272"/>
      <c r="Y4" s="272"/>
      <c r="Z4" s="272"/>
    </row>
    <row r="5" spans="1:31" ht="18.649999999999999" customHeight="1" x14ac:dyDescent="0.35">
      <c r="A5" s="272" t="s">
        <v>11</v>
      </c>
      <c r="B5" s="272"/>
      <c r="C5" s="272"/>
      <c r="D5" s="272"/>
      <c r="E5" s="272"/>
      <c r="F5" s="272"/>
      <c r="G5" s="272"/>
      <c r="H5" s="272"/>
      <c r="I5" s="272"/>
      <c r="J5" s="272"/>
      <c r="K5" s="272"/>
      <c r="L5" s="272"/>
      <c r="M5" s="272"/>
      <c r="N5" s="272"/>
      <c r="O5" s="272"/>
      <c r="P5" s="272"/>
      <c r="Q5" s="272"/>
      <c r="R5" s="272"/>
      <c r="S5" s="272"/>
      <c r="T5" s="272"/>
      <c r="U5" s="272"/>
      <c r="V5" s="272"/>
      <c r="W5" s="272"/>
      <c r="X5" s="272"/>
      <c r="Y5" s="272"/>
      <c r="Z5" s="272"/>
    </row>
    <row r="6" spans="1:31" ht="9.75" customHeight="1" x14ac:dyDescent="0.25">
      <c r="A6" s="35"/>
      <c r="B6" s="35"/>
      <c r="C6" s="35"/>
      <c r="D6" s="35"/>
      <c r="E6" s="43"/>
      <c r="F6" s="43"/>
      <c r="G6" s="43"/>
      <c r="H6" s="43"/>
      <c r="I6" s="116"/>
      <c r="J6" s="35"/>
      <c r="K6" s="27"/>
      <c r="L6" s="27"/>
      <c r="M6" s="27"/>
      <c r="N6" s="35"/>
      <c r="O6" s="43"/>
      <c r="P6" s="43"/>
      <c r="Q6" s="43"/>
      <c r="R6" s="43"/>
      <c r="S6" s="116"/>
      <c r="T6" s="35"/>
      <c r="U6" s="27"/>
      <c r="V6" s="27"/>
      <c r="W6" s="27"/>
      <c r="X6" s="27"/>
      <c r="Y6" s="43"/>
      <c r="Z6" s="27"/>
    </row>
    <row r="7" spans="1:31" ht="6" customHeight="1" x14ac:dyDescent="0.25">
      <c r="A7" s="35"/>
      <c r="B7" s="35"/>
      <c r="C7" s="35"/>
      <c r="D7" s="35"/>
      <c r="E7" s="43"/>
      <c r="F7" s="43"/>
      <c r="G7" s="43"/>
      <c r="H7" s="43"/>
      <c r="I7" s="116"/>
      <c r="J7" s="35"/>
      <c r="K7" s="27"/>
      <c r="L7" s="27"/>
      <c r="M7" s="27"/>
      <c r="N7" s="35"/>
      <c r="O7" s="43"/>
      <c r="P7" s="43"/>
      <c r="Q7" s="43"/>
      <c r="R7" s="43"/>
      <c r="S7" s="116"/>
      <c r="T7" s="35"/>
      <c r="U7" s="27"/>
      <c r="V7" s="27"/>
      <c r="W7" s="27"/>
      <c r="X7" s="35"/>
      <c r="Y7" s="43"/>
      <c r="Z7" s="43"/>
      <c r="AA7" s="43"/>
      <c r="AB7" s="43"/>
      <c r="AC7" s="35"/>
      <c r="AD7" s="35"/>
      <c r="AE7" s="35"/>
    </row>
    <row r="8" spans="1:31" ht="17.149999999999999" customHeight="1" x14ac:dyDescent="0.25">
      <c r="A8" s="35"/>
      <c r="B8" s="35"/>
      <c r="C8" s="35"/>
      <c r="D8" s="35"/>
      <c r="E8" s="43"/>
      <c r="F8" s="43"/>
      <c r="G8" s="43"/>
      <c r="H8" s="43"/>
      <c r="I8" s="116"/>
      <c r="J8" s="35"/>
      <c r="K8" s="27"/>
      <c r="L8" s="27"/>
      <c r="M8" s="27"/>
      <c r="N8" s="35"/>
      <c r="O8" s="43"/>
      <c r="P8" s="43"/>
      <c r="Q8" s="43"/>
      <c r="R8" s="43"/>
      <c r="S8" s="116"/>
      <c r="T8" s="35"/>
      <c r="U8" s="27"/>
      <c r="V8" s="27"/>
      <c r="W8" s="27"/>
      <c r="X8" s="27"/>
      <c r="Y8" s="43"/>
      <c r="Z8" s="27"/>
    </row>
    <row r="9" spans="1:31" ht="6" customHeight="1" x14ac:dyDescent="0.3">
      <c r="A9" s="99"/>
      <c r="B9" s="100"/>
      <c r="C9" s="100"/>
      <c r="D9" s="101"/>
      <c r="E9" s="102"/>
      <c r="F9" s="102"/>
      <c r="G9" s="102"/>
      <c r="H9" s="102"/>
      <c r="I9" s="100"/>
      <c r="J9" s="100"/>
      <c r="K9" s="173"/>
      <c r="L9" s="174"/>
      <c r="M9" s="193"/>
      <c r="N9" s="101"/>
      <c r="O9" s="102"/>
      <c r="P9" s="102"/>
      <c r="Q9" s="102"/>
      <c r="R9" s="102"/>
      <c r="S9" s="100"/>
      <c r="T9" s="100"/>
      <c r="U9" s="173"/>
      <c r="V9" s="174"/>
      <c r="W9" s="193"/>
      <c r="X9" s="231"/>
      <c r="Y9" s="102"/>
      <c r="Z9" s="102"/>
      <c r="AA9" s="211"/>
    </row>
    <row r="10" spans="1:31" ht="28.4" customHeight="1" x14ac:dyDescent="0.3">
      <c r="A10" s="103"/>
      <c r="D10" s="234"/>
      <c r="E10" s="280" t="s">
        <v>54</v>
      </c>
      <c r="F10" s="280"/>
      <c r="G10" s="280"/>
      <c r="H10" s="280"/>
      <c r="I10" s="280"/>
      <c r="J10" s="280"/>
      <c r="K10" s="280"/>
      <c r="L10" s="233"/>
      <c r="M10" s="194"/>
      <c r="N10" s="232"/>
      <c r="O10" s="280" t="s">
        <v>54</v>
      </c>
      <c r="P10" s="280"/>
      <c r="Q10" s="280"/>
      <c r="R10" s="280"/>
      <c r="S10" s="280"/>
      <c r="T10" s="280"/>
      <c r="U10" s="280"/>
      <c r="V10" s="233"/>
      <c r="W10" s="194"/>
      <c r="X10" s="242"/>
      <c r="Y10" s="280" t="s">
        <v>54</v>
      </c>
      <c r="Z10" s="280"/>
      <c r="AA10" s="211"/>
    </row>
    <row r="11" spans="1:31" ht="18.649999999999999" customHeight="1" x14ac:dyDescent="0.3">
      <c r="A11" s="103"/>
      <c r="D11" s="70"/>
      <c r="E11" s="65" t="s">
        <v>20</v>
      </c>
      <c r="F11" s="111"/>
      <c r="G11" s="65" t="s">
        <v>21</v>
      </c>
      <c r="H11" s="155"/>
      <c r="I11" s="65" t="s">
        <v>22</v>
      </c>
      <c r="J11" s="30"/>
      <c r="K11" s="65" t="s">
        <v>23</v>
      </c>
      <c r="M11" s="194" t="s">
        <v>55</v>
      </c>
      <c r="N11" s="70"/>
      <c r="O11" s="65" t="s">
        <v>20</v>
      </c>
      <c r="P11" s="111"/>
      <c r="Q11" s="65" t="s">
        <v>21</v>
      </c>
      <c r="R11" s="155"/>
      <c r="S11" s="65" t="s">
        <v>22</v>
      </c>
      <c r="T11" s="30"/>
      <c r="U11" s="65" t="s">
        <v>23</v>
      </c>
      <c r="W11" s="194" t="s">
        <v>55</v>
      </c>
      <c r="Y11" s="65" t="s">
        <v>20</v>
      </c>
      <c r="AA11" s="211"/>
    </row>
    <row r="12" spans="1:31" ht="18.649999999999999" customHeight="1" x14ac:dyDescent="0.3">
      <c r="A12" s="103"/>
      <c r="C12" s="120"/>
      <c r="D12" s="70"/>
      <c r="E12" s="112">
        <v>2024</v>
      </c>
      <c r="F12" s="44"/>
      <c r="G12" s="112">
        <f>E12</f>
        <v>2024</v>
      </c>
      <c r="H12" s="156"/>
      <c r="I12" s="112">
        <f>E12</f>
        <v>2024</v>
      </c>
      <c r="K12" s="112">
        <f>E12</f>
        <v>2024</v>
      </c>
      <c r="M12" s="195">
        <f>E12</f>
        <v>2024</v>
      </c>
      <c r="N12" s="70"/>
      <c r="O12" s="112">
        <v>2025</v>
      </c>
      <c r="P12" s="44"/>
      <c r="Q12" s="112">
        <f>O12</f>
        <v>2025</v>
      </c>
      <c r="R12" s="156"/>
      <c r="S12" s="112">
        <f>O12</f>
        <v>2025</v>
      </c>
      <c r="U12" s="112">
        <f>O12</f>
        <v>2025</v>
      </c>
      <c r="W12" s="195">
        <f>O12</f>
        <v>2025</v>
      </c>
      <c r="Y12" s="112">
        <v>2026</v>
      </c>
      <c r="AA12" s="211" t="e">
        <f>SUM(T12,#REF!,R12,P12)</f>
        <v>#REF!</v>
      </c>
    </row>
    <row r="13" spans="1:31" ht="18.649999999999999" customHeight="1" x14ac:dyDescent="0.3">
      <c r="A13" s="285" t="s">
        <v>122</v>
      </c>
      <c r="B13" s="286"/>
      <c r="C13" s="286"/>
      <c r="D13" s="114"/>
      <c r="E13" s="114"/>
      <c r="F13" s="114"/>
      <c r="G13" s="114"/>
      <c r="H13" s="114"/>
      <c r="I13" s="114"/>
      <c r="J13" s="114"/>
      <c r="K13" s="114"/>
      <c r="L13" s="175"/>
      <c r="M13" s="185"/>
      <c r="N13" s="114"/>
      <c r="O13" s="114"/>
      <c r="P13" s="114"/>
      <c r="Q13" s="114"/>
      <c r="R13" s="114"/>
      <c r="S13" s="114"/>
      <c r="T13" s="114"/>
      <c r="U13" s="114"/>
      <c r="V13" s="175"/>
      <c r="W13" s="185"/>
      <c r="X13" s="114"/>
      <c r="Y13" s="114"/>
      <c r="Z13" s="114"/>
      <c r="AA13" s="211" t="e">
        <f>SUM(T13,#REF!,R13,P13)</f>
        <v>#REF!</v>
      </c>
    </row>
    <row r="14" spans="1:31" ht="18.649999999999999" customHeight="1" x14ac:dyDescent="0.3">
      <c r="A14" s="103"/>
      <c r="B14" s="288" t="s">
        <v>4</v>
      </c>
      <c r="C14" s="289"/>
      <c r="D14" s="71"/>
      <c r="E14" s="33">
        <v>339100000</v>
      </c>
      <c r="F14" s="113"/>
      <c r="G14" s="33">
        <v>299700000</v>
      </c>
      <c r="H14" s="34"/>
      <c r="I14" s="33">
        <v>306000000</v>
      </c>
      <c r="J14" s="34"/>
      <c r="K14" s="33">
        <v>413800000</v>
      </c>
      <c r="L14" s="68"/>
      <c r="M14" s="196">
        <f>SUM(E14:K14)</f>
        <v>1358600000</v>
      </c>
      <c r="N14" s="71"/>
      <c r="O14" s="33">
        <v>335400000</v>
      </c>
      <c r="P14" s="113"/>
      <c r="Q14" s="33">
        <v>350300000</v>
      </c>
      <c r="R14" s="34"/>
      <c r="S14" s="33">
        <v>358500000</v>
      </c>
      <c r="T14" s="34"/>
      <c r="U14" s="33">
        <v>454400000</v>
      </c>
      <c r="V14" s="68"/>
      <c r="W14" s="196">
        <f>SUM(O14:U14)</f>
        <v>1498600000</v>
      </c>
      <c r="X14" s="113"/>
      <c r="Y14" s="33">
        <v>391100000</v>
      </c>
      <c r="Z14" s="113"/>
      <c r="AA14" s="211" t="e">
        <f>SUM(T14,#REF!,R14,P14)</f>
        <v>#REF!</v>
      </c>
    </row>
    <row r="15" spans="1:31" ht="18.649999999999999" customHeight="1" x14ac:dyDescent="0.3">
      <c r="A15" s="103"/>
      <c r="B15" s="263" t="s">
        <v>5</v>
      </c>
      <c r="C15" s="264"/>
      <c r="D15" s="71"/>
      <c r="E15" s="28">
        <v>55300000</v>
      </c>
      <c r="F15" s="113"/>
      <c r="G15" s="28">
        <v>53400000</v>
      </c>
      <c r="H15" s="34"/>
      <c r="I15" s="28">
        <v>53800000</v>
      </c>
      <c r="J15" s="34"/>
      <c r="K15" s="28">
        <v>57900000</v>
      </c>
      <c r="L15" s="113"/>
      <c r="M15" s="254">
        <f>SUM(E15:K15)</f>
        <v>220400000</v>
      </c>
      <c r="N15" s="71"/>
      <c r="O15" s="28">
        <v>58900000</v>
      </c>
      <c r="P15" s="113"/>
      <c r="Q15" s="28">
        <v>59700000</v>
      </c>
      <c r="R15" s="34"/>
      <c r="S15" s="28">
        <v>58700000</v>
      </c>
      <c r="T15" s="34"/>
      <c r="U15" s="28">
        <v>57800000</v>
      </c>
      <c r="V15" s="113"/>
      <c r="W15" s="254">
        <f>SUM(O15:U15)</f>
        <v>235100000</v>
      </c>
      <c r="X15" s="113"/>
      <c r="Y15" s="28">
        <v>62700000</v>
      </c>
      <c r="Z15" s="113"/>
      <c r="AA15" s="211"/>
    </row>
    <row r="16" spans="1:31" ht="18.649999999999999" customHeight="1" x14ac:dyDescent="0.3">
      <c r="A16" s="103"/>
      <c r="B16" s="263" t="s">
        <v>75</v>
      </c>
      <c r="C16" s="264"/>
      <c r="D16" s="71"/>
      <c r="E16" s="204">
        <v>157100000</v>
      </c>
      <c r="F16" s="113"/>
      <c r="G16" s="204">
        <v>167200000</v>
      </c>
      <c r="H16" s="34"/>
      <c r="I16" s="204">
        <v>163200000</v>
      </c>
      <c r="J16" s="34"/>
      <c r="K16" s="204">
        <v>187100000</v>
      </c>
      <c r="L16" s="113"/>
      <c r="M16" s="255">
        <f>SUM(E16:K16)</f>
        <v>674600000</v>
      </c>
      <c r="N16" s="71"/>
      <c r="O16" s="204">
        <v>184900000</v>
      </c>
      <c r="P16" s="113"/>
      <c r="Q16" s="204">
        <v>184200000</v>
      </c>
      <c r="R16" s="34"/>
      <c r="S16" s="204">
        <v>185900000</v>
      </c>
      <c r="T16" s="34"/>
      <c r="U16" s="204">
        <v>196400000</v>
      </c>
      <c r="V16" s="113"/>
      <c r="W16" s="255">
        <f>SUM(O16:U16)</f>
        <v>751400000</v>
      </c>
      <c r="X16" s="113"/>
      <c r="Y16" s="204">
        <v>205300000</v>
      </c>
      <c r="Z16" s="113"/>
      <c r="AA16" s="211"/>
    </row>
    <row r="17" spans="1:27" ht="18.649999999999999" customHeight="1" x14ac:dyDescent="0.3">
      <c r="A17" s="103"/>
      <c r="B17" s="263" t="s">
        <v>7</v>
      </c>
      <c r="C17" s="264"/>
      <c r="D17" s="71"/>
      <c r="E17" s="256">
        <v>126700000</v>
      </c>
      <c r="G17" s="256">
        <v>79100000</v>
      </c>
      <c r="H17" s="34"/>
      <c r="I17" s="256">
        <v>89000000</v>
      </c>
      <c r="J17" s="34"/>
      <c r="K17" s="256">
        <v>168800000</v>
      </c>
      <c r="L17"/>
      <c r="M17" s="257">
        <f>SUM(E17:K17)</f>
        <v>463600000</v>
      </c>
      <c r="N17" s="71"/>
      <c r="O17" s="256">
        <f>O14-SUM(O15:O16)</f>
        <v>91600000</v>
      </c>
      <c r="Q17" s="256">
        <f>Q14-SUM(Q15:Q16)</f>
        <v>106400000</v>
      </c>
      <c r="R17" s="34"/>
      <c r="S17" s="256">
        <f>S14-SUM(S15:S16)</f>
        <v>113900000</v>
      </c>
      <c r="T17" s="34"/>
      <c r="U17" s="256">
        <f>U14-SUM(U15:U16)</f>
        <v>200200000</v>
      </c>
      <c r="V17">
        <f>SUM(V12:V14)</f>
        <v>0</v>
      </c>
      <c r="W17" s="257">
        <f>SUM(O17:U17)</f>
        <v>512100000</v>
      </c>
      <c r="X17"/>
      <c r="Y17" s="256">
        <f>Y14-SUM(Y15:Y16)</f>
        <v>123100000</v>
      </c>
      <c r="Z17"/>
      <c r="AA17" s="211" t="e">
        <f>SUM(T17,#REF!,R17,P17)</f>
        <v>#REF!</v>
      </c>
    </row>
    <row r="18" spans="1:27" ht="18.649999999999999" customHeight="1" x14ac:dyDescent="0.3">
      <c r="A18" s="103"/>
      <c r="B18" s="263" t="s">
        <v>136</v>
      </c>
      <c r="C18" s="264"/>
      <c r="D18" s="71"/>
      <c r="E18" s="55">
        <f>ROUND((E17/E14),3)</f>
        <v>0.374</v>
      </c>
      <c r="G18" s="55">
        <f>ROUND((G17/G14),3)</f>
        <v>0.26400000000000001</v>
      </c>
      <c r="H18" s="34"/>
      <c r="I18" s="55">
        <f>ROUND((I17/I14),3)</f>
        <v>0.29099999999999998</v>
      </c>
      <c r="J18" s="34"/>
      <c r="K18" s="55">
        <f>ROUND((K17/K14),3)</f>
        <v>0.40799999999999997</v>
      </c>
      <c r="L18"/>
      <c r="M18" s="258">
        <f>ROUND(M17/M14,3)</f>
        <v>0.34100000000000003</v>
      </c>
      <c r="N18" s="34"/>
      <c r="O18" s="55">
        <f>ROUND((O17/O14),3)</f>
        <v>0.27300000000000002</v>
      </c>
      <c r="P18" s="47"/>
      <c r="Q18" s="55">
        <f>ROUND((Q17/Q14),3)</f>
        <v>0.30399999999999999</v>
      </c>
      <c r="R18" s="34"/>
      <c r="S18" s="55">
        <f>ROUND((S17/S14),3)</f>
        <v>0.318</v>
      </c>
      <c r="T18" s="34"/>
      <c r="U18" s="55">
        <f>ROUND((U17/U14),3)</f>
        <v>0.441</v>
      </c>
      <c r="V18"/>
      <c r="W18" s="258">
        <f>ROUND(W17/W14,3)</f>
        <v>0.34200000000000003</v>
      </c>
      <c r="X18"/>
      <c r="Y18" s="55">
        <f>ROUND((Y17/Y14),3)</f>
        <v>0.315</v>
      </c>
      <c r="Z18" s="47"/>
      <c r="AA18" s="211"/>
    </row>
    <row r="19" spans="1:27" ht="18.649999999999999" customHeight="1" x14ac:dyDescent="0.3">
      <c r="A19" s="103"/>
      <c r="B19" s="292" t="s">
        <v>64</v>
      </c>
      <c r="C19" s="264"/>
      <c r="D19" s="71"/>
      <c r="E19" s="33">
        <v>1093500000</v>
      </c>
      <c r="F19" s="47"/>
      <c r="G19" s="33">
        <v>1163900000</v>
      </c>
      <c r="H19" s="47"/>
      <c r="I19" s="33">
        <v>1209700000</v>
      </c>
      <c r="J19" s="113"/>
      <c r="K19" s="33">
        <v>1268700000</v>
      </c>
      <c r="L19"/>
      <c r="M19" s="196"/>
      <c r="N19" s="71"/>
      <c r="O19" s="33">
        <v>1293600000</v>
      </c>
      <c r="P19" s="47"/>
      <c r="Q19" s="33">
        <v>1359700000</v>
      </c>
      <c r="R19" s="47"/>
      <c r="S19" s="33">
        <v>1422900000</v>
      </c>
      <c r="T19" s="113"/>
      <c r="U19" s="33">
        <v>1475000000</v>
      </c>
      <c r="V19"/>
      <c r="W19" s="196"/>
      <c r="X19"/>
      <c r="Y19" s="33">
        <v>1509900000</v>
      </c>
      <c r="Z19" s="47"/>
      <c r="AA19" s="211"/>
    </row>
    <row r="20" spans="1:27" ht="11.9" customHeight="1" x14ac:dyDescent="0.3">
      <c r="A20" s="104"/>
      <c r="C20" s="120"/>
      <c r="D20" s="63"/>
      <c r="H20" s="35"/>
      <c r="I20"/>
      <c r="J20" s="35"/>
      <c r="K20"/>
      <c r="L20"/>
      <c r="M20" s="197"/>
      <c r="N20" s="63"/>
      <c r="R20" s="35"/>
      <c r="S20"/>
      <c r="T20" s="35"/>
      <c r="U20"/>
      <c r="V20"/>
      <c r="W20" s="197"/>
      <c r="X20"/>
      <c r="Z20"/>
      <c r="AA20" s="211"/>
    </row>
    <row r="21" spans="1:27" ht="18.649999999999999" customHeight="1" x14ac:dyDescent="0.3">
      <c r="A21" s="285" t="s">
        <v>119</v>
      </c>
      <c r="B21" s="290"/>
      <c r="C21" s="291"/>
      <c r="D21" s="114"/>
      <c r="E21" s="114"/>
      <c r="F21" s="114"/>
      <c r="G21" s="114"/>
      <c r="H21" s="114"/>
      <c r="I21" s="114"/>
      <c r="J21" s="226"/>
      <c r="K21" s="114"/>
      <c r="L21" s="114"/>
      <c r="M21" s="114"/>
      <c r="N21" s="114"/>
      <c r="O21" s="114"/>
      <c r="P21" s="114"/>
      <c r="Q21" s="114"/>
      <c r="R21" s="114"/>
      <c r="S21" s="114"/>
      <c r="T21" s="226"/>
      <c r="U21" s="114"/>
      <c r="V21" s="114"/>
      <c r="W21" s="114"/>
      <c r="X21" s="114"/>
      <c r="Y21" s="114"/>
      <c r="Z21" s="114"/>
      <c r="AA21" s="211"/>
    </row>
    <row r="22" spans="1:27" ht="18.649999999999999" customHeight="1" x14ac:dyDescent="0.3">
      <c r="A22" s="105"/>
      <c r="B22" s="288" t="s">
        <v>4</v>
      </c>
      <c r="C22" s="289"/>
      <c r="D22" s="71"/>
      <c r="E22" s="33">
        <v>419200000</v>
      </c>
      <c r="F22" s="113"/>
      <c r="G22" s="33">
        <v>379300000</v>
      </c>
      <c r="H22" s="34"/>
      <c r="I22" s="33">
        <v>374600000</v>
      </c>
      <c r="J22" s="34"/>
      <c r="K22" s="33">
        <v>362800000</v>
      </c>
      <c r="L22" s="64"/>
      <c r="M22" s="196">
        <f>SUM(E22:K22)</f>
        <v>1535900000</v>
      </c>
      <c r="N22" s="71"/>
      <c r="O22" s="33">
        <v>359200000</v>
      </c>
      <c r="P22" s="113"/>
      <c r="Q22" s="33">
        <v>392700000</v>
      </c>
      <c r="R22" s="34"/>
      <c r="S22" s="33">
        <v>408700000</v>
      </c>
      <c r="T22" s="34"/>
      <c r="U22" s="33">
        <v>378900000</v>
      </c>
      <c r="V22" s="64"/>
      <c r="W22" s="196">
        <f>SUM(O22:U22)</f>
        <v>1539500000</v>
      </c>
      <c r="X22" s="113"/>
      <c r="Y22" s="33">
        <v>409200000</v>
      </c>
      <c r="Z22" s="113"/>
      <c r="AA22" s="211"/>
    </row>
    <row r="23" spans="1:27" ht="18.649999999999999" customHeight="1" x14ac:dyDescent="0.3">
      <c r="A23" s="103"/>
      <c r="B23" s="263" t="s">
        <v>5</v>
      </c>
      <c r="C23" s="264"/>
      <c r="D23" s="71"/>
      <c r="E23" s="28">
        <v>195900000</v>
      </c>
      <c r="F23" s="113"/>
      <c r="G23" s="28">
        <v>168500000</v>
      </c>
      <c r="H23" s="34"/>
      <c r="I23" s="28">
        <v>154700000</v>
      </c>
      <c r="J23" s="34"/>
      <c r="K23" s="28">
        <v>147200000</v>
      </c>
      <c r="L23" s="113"/>
      <c r="M23" s="254">
        <f>SUM(E23:K23)</f>
        <v>666300000</v>
      </c>
      <c r="N23" s="71"/>
      <c r="O23" s="28">
        <v>154200000</v>
      </c>
      <c r="P23" s="113"/>
      <c r="Q23" s="28">
        <v>161900000</v>
      </c>
      <c r="R23" s="34"/>
      <c r="S23" s="28">
        <v>167400000</v>
      </c>
      <c r="T23" s="34"/>
      <c r="U23" s="28">
        <v>153200000</v>
      </c>
      <c r="V23" s="113"/>
      <c r="W23" s="254">
        <f>SUM(O23:U23)</f>
        <v>636700000</v>
      </c>
      <c r="X23" s="113"/>
      <c r="Y23" s="28">
        <v>175000000</v>
      </c>
      <c r="Z23" s="113"/>
      <c r="AA23" s="211"/>
    </row>
    <row r="24" spans="1:27" ht="18.649999999999999" customHeight="1" x14ac:dyDescent="0.3">
      <c r="A24" s="103"/>
      <c r="B24" s="263" t="s">
        <v>75</v>
      </c>
      <c r="C24" s="264"/>
      <c r="D24" s="71"/>
      <c r="E24" s="204">
        <v>125000000</v>
      </c>
      <c r="F24" s="113"/>
      <c r="G24" s="204">
        <v>101000000</v>
      </c>
      <c r="H24" s="34"/>
      <c r="I24" s="204">
        <v>96200000</v>
      </c>
      <c r="J24" s="34"/>
      <c r="K24" s="204">
        <v>105400000</v>
      </c>
      <c r="L24" s="113"/>
      <c r="M24" s="255">
        <f>SUM(E24:K24)</f>
        <v>427600000</v>
      </c>
      <c r="N24" s="71"/>
      <c r="O24" s="204">
        <v>98400000</v>
      </c>
      <c r="P24" s="113"/>
      <c r="Q24" s="204">
        <v>109800000</v>
      </c>
      <c r="R24" s="34"/>
      <c r="S24" s="204">
        <v>104600000</v>
      </c>
      <c r="T24" s="34"/>
      <c r="U24" s="204">
        <v>111900000</v>
      </c>
      <c r="V24" s="113"/>
      <c r="W24" s="255">
        <f>SUM(O24:U24)</f>
        <v>424700000</v>
      </c>
      <c r="X24" s="113"/>
      <c r="Y24" s="204">
        <v>116200000</v>
      </c>
      <c r="Z24" s="113"/>
      <c r="AA24" s="211"/>
    </row>
    <row r="25" spans="1:27" ht="18.649999999999999" customHeight="1" x14ac:dyDescent="0.3">
      <c r="A25" s="103"/>
      <c r="B25" s="263" t="s">
        <v>7</v>
      </c>
      <c r="C25" s="264"/>
      <c r="D25" s="71"/>
      <c r="E25" s="256">
        <v>98300000</v>
      </c>
      <c r="G25" s="256">
        <v>109800000</v>
      </c>
      <c r="H25" s="34"/>
      <c r="I25" s="256">
        <v>123700000</v>
      </c>
      <c r="J25" s="34"/>
      <c r="K25" s="256">
        <v>110200000</v>
      </c>
      <c r="L25"/>
      <c r="M25" s="257">
        <f>SUM(E25:K25)</f>
        <v>442000000</v>
      </c>
      <c r="N25" s="71"/>
      <c r="O25" s="256">
        <f>O22-SUM(O23:O24)</f>
        <v>106600000</v>
      </c>
      <c r="Q25" s="256">
        <f>Q22-SUM(Q23:Q24)</f>
        <v>121000000</v>
      </c>
      <c r="R25" s="34"/>
      <c r="S25" s="256">
        <f>S22-SUM(S23:S24)</f>
        <v>136700000</v>
      </c>
      <c r="T25" s="34"/>
      <c r="U25" s="256">
        <f>U22-SUM(U23:U24)</f>
        <v>113800000</v>
      </c>
      <c r="V25"/>
      <c r="W25" s="257">
        <f>SUM(O25:U25)</f>
        <v>478100000</v>
      </c>
      <c r="X25"/>
      <c r="Y25" s="256">
        <f>Y22-SUM(Y23:Y24)</f>
        <v>118000000</v>
      </c>
      <c r="Z25"/>
      <c r="AA25" s="211"/>
    </row>
    <row r="26" spans="1:27" ht="18.649999999999999" customHeight="1" x14ac:dyDescent="0.3">
      <c r="A26" s="103"/>
      <c r="B26" s="263" t="s">
        <v>136</v>
      </c>
      <c r="C26" s="264"/>
      <c r="D26" s="71"/>
      <c r="E26" s="55">
        <f>ROUND((E25/E22),3)</f>
        <v>0.23400000000000001</v>
      </c>
      <c r="G26" s="55">
        <f>ROUND((G25/G22),3)</f>
        <v>0.28899999999999998</v>
      </c>
      <c r="H26" s="34"/>
      <c r="I26" s="55">
        <f>ROUND((I25/I22),3)</f>
        <v>0.33</v>
      </c>
      <c r="J26" s="34"/>
      <c r="K26" s="55">
        <f>ROUND((K25/K22),3)</f>
        <v>0.30399999999999999</v>
      </c>
      <c r="L26"/>
      <c r="M26" s="258">
        <f>ROUND(M25/M22,3)</f>
        <v>0.28799999999999998</v>
      </c>
      <c r="N26" s="71"/>
      <c r="O26" s="55">
        <f>ROUND((O25/O22),3)</f>
        <v>0.29699999999999999</v>
      </c>
      <c r="Q26" s="55">
        <f>ROUND((Q25/Q22),3)</f>
        <v>0.308</v>
      </c>
      <c r="R26" s="34"/>
      <c r="S26" s="55">
        <f>ROUND((S25/S22),3)</f>
        <v>0.33400000000000002</v>
      </c>
      <c r="T26" s="34"/>
      <c r="U26" s="55">
        <f>ROUND((U25/U22),3)</f>
        <v>0.3</v>
      </c>
      <c r="V26"/>
      <c r="W26" s="258">
        <f>ROUND(W25/W22,3)</f>
        <v>0.311</v>
      </c>
      <c r="X26"/>
      <c r="Y26" s="55">
        <f>ROUND((Y25/Y22),3)</f>
        <v>0.28799999999999998</v>
      </c>
      <c r="Z26"/>
      <c r="AA26" s="211"/>
    </row>
    <row r="27" spans="1:27" ht="18.649999999999999" customHeight="1" x14ac:dyDescent="0.3">
      <c r="A27" s="103"/>
      <c r="B27" s="292" t="s">
        <v>64</v>
      </c>
      <c r="C27" s="264"/>
      <c r="D27" s="71"/>
      <c r="E27" s="33">
        <v>303900000</v>
      </c>
      <c r="F27" s="47"/>
      <c r="G27" s="33">
        <v>308300000</v>
      </c>
      <c r="H27" s="47"/>
      <c r="I27" s="33">
        <v>327600000</v>
      </c>
      <c r="J27" s="113"/>
      <c r="K27" s="33">
        <v>340500000</v>
      </c>
      <c r="L27"/>
      <c r="M27" s="196"/>
      <c r="N27" s="71"/>
      <c r="O27" s="33">
        <v>358100000</v>
      </c>
      <c r="P27" s="47"/>
      <c r="Q27" s="33">
        <v>358300000</v>
      </c>
      <c r="R27" s="47"/>
      <c r="S27" s="33">
        <v>386500000</v>
      </c>
      <c r="T27" s="113"/>
      <c r="U27" s="33">
        <v>409300000</v>
      </c>
      <c r="V27"/>
      <c r="W27" s="196"/>
      <c r="X27"/>
      <c r="Y27" s="33">
        <v>399900000</v>
      </c>
      <c r="Z27" s="47"/>
      <c r="AA27" s="211"/>
    </row>
    <row r="28" spans="1:27" ht="11.9" customHeight="1" x14ac:dyDescent="0.3">
      <c r="A28" s="104"/>
      <c r="C28" s="120"/>
      <c r="D28" s="63"/>
      <c r="E28" s="33"/>
      <c r="F28" s="47"/>
      <c r="G28" s="33"/>
      <c r="H28" s="47"/>
      <c r="I28" s="33"/>
      <c r="J28" s="113"/>
      <c r="K28" s="33"/>
      <c r="L28"/>
      <c r="M28" s="197"/>
      <c r="N28" s="63"/>
      <c r="O28" s="33"/>
      <c r="P28" s="47"/>
      <c r="Q28" s="33"/>
      <c r="R28" s="47"/>
      <c r="S28" s="33"/>
      <c r="T28" s="113"/>
      <c r="U28" s="33"/>
      <c r="V28"/>
      <c r="W28" s="197"/>
      <c r="X28"/>
      <c r="Y28" s="33"/>
      <c r="Z28" s="47"/>
      <c r="AA28" s="211"/>
    </row>
    <row r="29" spans="1:27" ht="18.649999999999999" customHeight="1" x14ac:dyDescent="0.3">
      <c r="A29" s="285" t="s">
        <v>120</v>
      </c>
      <c r="B29" s="290"/>
      <c r="C29" s="291"/>
      <c r="D29" s="114"/>
      <c r="E29" s="114"/>
      <c r="F29" s="114"/>
      <c r="G29" s="114"/>
      <c r="H29" s="114"/>
      <c r="I29" s="114"/>
      <c r="J29" s="226"/>
      <c r="K29" s="114"/>
      <c r="L29" s="114"/>
      <c r="M29" s="114"/>
      <c r="N29" s="114"/>
      <c r="O29" s="114"/>
      <c r="P29" s="114"/>
      <c r="Q29" s="114"/>
      <c r="R29" s="114"/>
      <c r="S29" s="114"/>
      <c r="T29" s="226"/>
      <c r="U29" s="114"/>
      <c r="V29" s="114"/>
      <c r="W29" s="114"/>
      <c r="X29" s="114"/>
      <c r="Y29" s="114"/>
      <c r="Z29" s="114"/>
      <c r="AA29" s="211"/>
    </row>
    <row r="30" spans="1:27" ht="18.649999999999999" customHeight="1" x14ac:dyDescent="0.3">
      <c r="A30" s="105"/>
      <c r="B30" s="288" t="s">
        <v>4</v>
      </c>
      <c r="C30" s="289"/>
      <c r="D30" s="71"/>
      <c r="E30" s="33">
        <v>195000000</v>
      </c>
      <c r="F30" s="47"/>
      <c r="G30" s="33">
        <v>191800000</v>
      </c>
      <c r="H30" s="47"/>
      <c r="I30" s="33">
        <v>195200000</v>
      </c>
      <c r="J30" s="113"/>
      <c r="K30" s="33">
        <v>206800000</v>
      </c>
      <c r="L30" s="64"/>
      <c r="M30" s="196">
        <f>SUM(E30:K30)</f>
        <v>788800000</v>
      </c>
      <c r="N30" s="71"/>
      <c r="O30" s="33">
        <v>146000000</v>
      </c>
      <c r="P30" s="47"/>
      <c r="Q30" s="33">
        <v>132700000</v>
      </c>
      <c r="R30" s="47"/>
      <c r="S30" s="33">
        <v>134000000</v>
      </c>
      <c r="T30" s="113"/>
      <c r="U30" s="33">
        <v>136500000</v>
      </c>
      <c r="V30" s="64"/>
      <c r="W30" s="196">
        <f>SUM(O30:U30)</f>
        <v>549200000</v>
      </c>
      <c r="X30" s="113"/>
      <c r="Y30" s="33">
        <v>139600000</v>
      </c>
      <c r="Z30" s="47"/>
      <c r="AA30" s="211"/>
    </row>
    <row r="31" spans="1:27" ht="18.649999999999999" customHeight="1" x14ac:dyDescent="0.3">
      <c r="A31" s="103"/>
      <c r="B31" s="263" t="s">
        <v>5</v>
      </c>
      <c r="C31" s="264"/>
      <c r="D31" s="71"/>
      <c r="E31" s="28">
        <v>73500000</v>
      </c>
      <c r="F31" s="47"/>
      <c r="G31" s="28">
        <v>69300000</v>
      </c>
      <c r="H31" s="47"/>
      <c r="I31" s="28">
        <v>66200000</v>
      </c>
      <c r="J31" s="113"/>
      <c r="K31" s="28">
        <v>71200000</v>
      </c>
      <c r="L31" s="113"/>
      <c r="M31" s="254">
        <f>SUM(E31:K31)</f>
        <v>280200000</v>
      </c>
      <c r="N31" s="71"/>
      <c r="O31" s="28">
        <v>44600000</v>
      </c>
      <c r="P31" s="47"/>
      <c r="Q31" s="28">
        <v>33600000</v>
      </c>
      <c r="R31" s="47"/>
      <c r="S31" s="28">
        <v>32300000</v>
      </c>
      <c r="T31" s="113"/>
      <c r="U31" s="28">
        <v>34700000</v>
      </c>
      <c r="V31" s="113"/>
      <c r="W31" s="254">
        <f>SUM(O31:U31)</f>
        <v>145200000</v>
      </c>
      <c r="X31" s="113"/>
      <c r="Y31" s="28">
        <v>34400000</v>
      </c>
      <c r="Z31" s="47"/>
      <c r="AA31" s="211"/>
    </row>
    <row r="32" spans="1:27" ht="18.649999999999999" customHeight="1" x14ac:dyDescent="0.3">
      <c r="A32" s="103"/>
      <c r="B32" s="263" t="s">
        <v>75</v>
      </c>
      <c r="C32" s="264"/>
      <c r="D32" s="71"/>
      <c r="E32" s="204">
        <v>85200000</v>
      </c>
      <c r="F32" s="47"/>
      <c r="G32" s="204">
        <v>86600000</v>
      </c>
      <c r="H32" s="47"/>
      <c r="I32" s="204">
        <v>88000000</v>
      </c>
      <c r="J32" s="113"/>
      <c r="K32" s="204">
        <v>93700000</v>
      </c>
      <c r="L32" s="113"/>
      <c r="M32" s="255">
        <f>SUM(E32:K32)</f>
        <v>353500000</v>
      </c>
      <c r="N32" s="71"/>
      <c r="O32" s="204">
        <v>75300000</v>
      </c>
      <c r="P32" s="47"/>
      <c r="Q32" s="204">
        <v>70500000</v>
      </c>
      <c r="R32" s="47"/>
      <c r="S32" s="204">
        <v>67100000</v>
      </c>
      <c r="T32" s="113"/>
      <c r="U32" s="204">
        <v>70600000</v>
      </c>
      <c r="V32" s="113"/>
      <c r="W32" s="255">
        <f>SUM(O32:U32)</f>
        <v>283500000</v>
      </c>
      <c r="X32" s="113"/>
      <c r="Y32" s="204">
        <v>71400000</v>
      </c>
      <c r="Z32" s="47"/>
      <c r="AA32" s="211"/>
    </row>
    <row r="33" spans="1:27" ht="18.649999999999999" customHeight="1" x14ac:dyDescent="0.3">
      <c r="A33" s="103"/>
      <c r="B33" s="263" t="s">
        <v>7</v>
      </c>
      <c r="C33" s="264"/>
      <c r="D33" s="71"/>
      <c r="E33" s="256">
        <v>36300000</v>
      </c>
      <c r="F33" s="47"/>
      <c r="G33" s="256">
        <v>35900000</v>
      </c>
      <c r="H33" s="47"/>
      <c r="I33" s="256">
        <v>41000000</v>
      </c>
      <c r="K33" s="256">
        <v>41900000</v>
      </c>
      <c r="L33"/>
      <c r="M33" s="257">
        <f>SUM(E33:K33)</f>
        <v>155100000</v>
      </c>
      <c r="N33" s="71"/>
      <c r="O33" s="256">
        <f>O30-SUM(O31:O32)</f>
        <v>26100000</v>
      </c>
      <c r="P33" s="47"/>
      <c r="Q33" s="256">
        <f>Q30-SUM(Q31:Q32)</f>
        <v>28600000</v>
      </c>
      <c r="R33" s="47"/>
      <c r="S33" s="256">
        <f>S30-SUM(S31:S32)</f>
        <v>34600000</v>
      </c>
      <c r="U33" s="256">
        <f>U30-SUM(U31:U32)</f>
        <v>31200000</v>
      </c>
      <c r="V33"/>
      <c r="W33" s="257">
        <f>SUM(O33:U33)</f>
        <v>120500000</v>
      </c>
      <c r="X33"/>
      <c r="Y33" s="256">
        <f>Y30-SUM(Y31:Y32)</f>
        <v>33800000</v>
      </c>
      <c r="Z33" s="47"/>
      <c r="AA33" s="211"/>
    </row>
    <row r="34" spans="1:27" ht="18.649999999999999" customHeight="1" x14ac:dyDescent="0.3">
      <c r="A34" s="103"/>
      <c r="B34" s="263" t="s">
        <v>136</v>
      </c>
      <c r="C34" s="264"/>
      <c r="D34" s="71"/>
      <c r="E34" s="55">
        <f>ROUND((E33/E30),3)</f>
        <v>0.186</v>
      </c>
      <c r="G34" s="55">
        <f>ROUND((G33/G30),3)</f>
        <v>0.187</v>
      </c>
      <c r="H34" s="34"/>
      <c r="I34" s="55">
        <f>ROUND((I33/I30),3)</f>
        <v>0.21</v>
      </c>
      <c r="J34" s="34"/>
      <c r="K34" s="55">
        <f>ROUND((K33/K30),3)</f>
        <v>0.20300000000000001</v>
      </c>
      <c r="L34"/>
      <c r="M34" s="258">
        <f>ROUND(M33/M30,3)</f>
        <v>0.19700000000000001</v>
      </c>
      <c r="N34" s="71"/>
      <c r="O34" s="55">
        <f>ROUND((O33/O30),3)</f>
        <v>0.17899999999999999</v>
      </c>
      <c r="Q34" s="55">
        <f>ROUND((Q33/Q30),3)</f>
        <v>0.216</v>
      </c>
      <c r="R34" s="34"/>
      <c r="S34" s="55">
        <f>ROUND((S33/S30),3)</f>
        <v>0.25800000000000001</v>
      </c>
      <c r="T34" s="34"/>
      <c r="U34" s="55">
        <f>ROUND((U33/U30),3)</f>
        <v>0.22900000000000001</v>
      </c>
      <c r="V34"/>
      <c r="W34" s="258">
        <f>ROUND(W33/W30,3)</f>
        <v>0.219</v>
      </c>
      <c r="X34"/>
      <c r="Y34" s="55">
        <f>ROUND((Y33/Y30),3)</f>
        <v>0.24199999999999999</v>
      </c>
      <c r="Z34"/>
      <c r="AA34" s="211"/>
    </row>
    <row r="35" spans="1:27" ht="18.649999999999999" customHeight="1" x14ac:dyDescent="0.3">
      <c r="A35" s="103"/>
      <c r="B35" s="292" t="s">
        <v>64</v>
      </c>
      <c r="C35" s="264"/>
      <c r="D35" s="71"/>
      <c r="E35" s="33">
        <v>631200000</v>
      </c>
      <c r="F35" s="47"/>
      <c r="G35" s="33">
        <v>640800000</v>
      </c>
      <c r="H35" s="47"/>
      <c r="I35" s="33">
        <v>649400000</v>
      </c>
      <c r="J35" s="113"/>
      <c r="K35" s="33">
        <v>648600000</v>
      </c>
      <c r="L35"/>
      <c r="M35" s="196"/>
      <c r="N35" s="71"/>
      <c r="O35" s="33">
        <v>524800000</v>
      </c>
      <c r="P35" s="47"/>
      <c r="Q35" s="33">
        <v>492400000</v>
      </c>
      <c r="R35" s="47"/>
      <c r="S35" s="33">
        <v>500900000</v>
      </c>
      <c r="T35" s="113"/>
      <c r="U35" s="33">
        <v>508000000</v>
      </c>
      <c r="V35"/>
      <c r="W35" s="196"/>
      <c r="X35"/>
      <c r="Y35" s="33">
        <v>524800000</v>
      </c>
      <c r="Z35" s="47"/>
      <c r="AA35" s="211"/>
    </row>
    <row r="36" spans="1:27" ht="11.9" customHeight="1" x14ac:dyDescent="0.3">
      <c r="A36" s="104"/>
      <c r="C36" s="120"/>
      <c r="D36" s="63"/>
      <c r="H36" s="35"/>
      <c r="I36"/>
      <c r="J36" s="35"/>
      <c r="K36"/>
      <c r="L36"/>
      <c r="M36" s="197"/>
      <c r="N36" s="63"/>
      <c r="R36" s="35"/>
      <c r="S36"/>
      <c r="T36" s="35"/>
      <c r="U36"/>
      <c r="V36"/>
      <c r="W36" s="197"/>
      <c r="X36"/>
      <c r="Z36"/>
      <c r="AA36" s="211"/>
    </row>
    <row r="37" spans="1:27" ht="18.649999999999999" customHeight="1" x14ac:dyDescent="0.3">
      <c r="A37" s="285" t="s">
        <v>81</v>
      </c>
      <c r="B37" s="286"/>
      <c r="C37" s="287"/>
      <c r="D37" s="114"/>
      <c r="E37" s="114"/>
      <c r="F37" s="114"/>
      <c r="G37" s="114"/>
      <c r="H37" s="114"/>
      <c r="I37" s="114"/>
      <c r="J37" s="226"/>
      <c r="K37" s="114"/>
      <c r="L37" s="114"/>
      <c r="M37" s="114"/>
      <c r="N37" s="114"/>
      <c r="O37" s="114"/>
      <c r="P37" s="114"/>
      <c r="Q37" s="114"/>
      <c r="R37" s="114"/>
      <c r="S37" s="114"/>
      <c r="T37" s="226"/>
      <c r="U37" s="114"/>
      <c r="V37" s="114"/>
      <c r="W37" s="114"/>
      <c r="X37" s="114"/>
      <c r="Y37" s="114"/>
      <c r="Z37" s="114"/>
      <c r="AA37" s="211"/>
    </row>
    <row r="38" spans="1:27" ht="11.9" customHeight="1" x14ac:dyDescent="0.3">
      <c r="A38" s="103"/>
      <c r="D38" s="63"/>
      <c r="H38" s="35"/>
      <c r="I38"/>
      <c r="J38" s="35"/>
      <c r="K38"/>
      <c r="L38"/>
      <c r="M38" s="197"/>
      <c r="N38" s="63"/>
      <c r="R38" s="35"/>
      <c r="S38"/>
      <c r="T38" s="35"/>
      <c r="U38"/>
      <c r="V38"/>
      <c r="W38" s="197"/>
      <c r="X38"/>
      <c r="Z38"/>
      <c r="AA38" s="211"/>
    </row>
    <row r="39" spans="1:27" ht="18.649999999999999" customHeight="1" x14ac:dyDescent="0.3">
      <c r="A39" s="283" t="s">
        <v>82</v>
      </c>
      <c r="B39" s="264"/>
      <c r="C39" s="264"/>
      <c r="D39" s="63"/>
      <c r="H39" s="35"/>
      <c r="I39"/>
      <c r="J39" s="35"/>
      <c r="K39"/>
      <c r="L39"/>
      <c r="M39" s="199"/>
      <c r="N39" s="63"/>
      <c r="R39" s="35"/>
      <c r="S39"/>
      <c r="T39" s="35"/>
      <c r="U39"/>
      <c r="V39"/>
      <c r="W39" s="199"/>
      <c r="X39"/>
      <c r="Z39"/>
      <c r="AA39" s="211"/>
    </row>
    <row r="40" spans="1:27" ht="18.649999999999999" customHeight="1" x14ac:dyDescent="0.3">
      <c r="A40" s="103"/>
      <c r="B40" s="263" t="s">
        <v>83</v>
      </c>
      <c r="C40" s="264"/>
      <c r="D40" s="71"/>
      <c r="E40" s="62">
        <f>E45-SUM(E33,E25,E17,E41:E44)</f>
        <v>-26900000</v>
      </c>
      <c r="G40" s="62">
        <f>G45-SUM(G33,G25,G17,G41:G44)</f>
        <v>-30400000</v>
      </c>
      <c r="H40" s="34"/>
      <c r="I40" s="62">
        <f>I45-SUM(I33,I25,I17,I41:I44)</f>
        <v>-28900000</v>
      </c>
      <c r="J40" s="34"/>
      <c r="K40" s="62">
        <f>K45-SUM(K33,K25,K17,K41:K44)</f>
        <v>-37300000</v>
      </c>
      <c r="L40"/>
      <c r="M40" s="200">
        <f t="shared" ref="M40:M45" si="0">SUM(E40:K40)</f>
        <v>-123500000</v>
      </c>
      <c r="N40" s="71"/>
      <c r="O40" s="62">
        <f>O45-SUM(O33,O25,O17,O41:O44)</f>
        <v>-26100000</v>
      </c>
      <c r="Q40" s="62">
        <f>Q45-SUM(Q33,Q25,Q17,Q41:Q44)</f>
        <v>-33400000</v>
      </c>
      <c r="R40" s="34"/>
      <c r="S40" s="62">
        <f>S45-SUM(S33,S25,S17,S41:S44)</f>
        <v>-31000000</v>
      </c>
      <c r="T40" s="34"/>
      <c r="U40" s="62">
        <f>U45-SUM(U33,U25,U17,U41:U44)</f>
        <v>-32100000</v>
      </c>
      <c r="V40"/>
      <c r="W40" s="200">
        <f t="shared" ref="W40:W44" si="1">SUM(O40:U40)</f>
        <v>-122600000</v>
      </c>
      <c r="X40"/>
      <c r="Y40" s="62">
        <v>-31700000</v>
      </c>
      <c r="Z40"/>
      <c r="AA40" s="211"/>
    </row>
    <row r="41" spans="1:27" ht="18.649999999999999" customHeight="1" x14ac:dyDescent="0.3">
      <c r="A41" s="103"/>
      <c r="B41" s="263" t="str">
        <f>'Web Supplement GM'!$B$20</f>
        <v>Amortization of purchased intangible assets</v>
      </c>
      <c r="C41" s="263"/>
      <c r="D41" s="71"/>
      <c r="E41" s="17">
        <v>-54500000</v>
      </c>
      <c r="G41" s="17">
        <v>-54500000</v>
      </c>
      <c r="H41" s="34"/>
      <c r="I41" s="17">
        <v>-45400000</v>
      </c>
      <c r="J41" s="34"/>
      <c r="K41" s="17">
        <v>-44600000</v>
      </c>
      <c r="L41"/>
      <c r="M41" s="201">
        <f t="shared" si="0"/>
        <v>-199000000</v>
      </c>
      <c r="N41" s="71"/>
      <c r="O41" s="17">
        <v>-42000000</v>
      </c>
      <c r="Q41" s="17">
        <v>-42900000</v>
      </c>
      <c r="R41" s="34"/>
      <c r="S41" s="17">
        <v>-43600000</v>
      </c>
      <c r="T41" s="34"/>
      <c r="U41" s="17">
        <v>-43500000</v>
      </c>
      <c r="V41"/>
      <c r="W41" s="201">
        <f t="shared" si="1"/>
        <v>-172000000</v>
      </c>
      <c r="X41"/>
      <c r="Y41" s="17">
        <v>-43200000</v>
      </c>
      <c r="Z41"/>
      <c r="AA41" s="211"/>
    </row>
    <row r="42" spans="1:27" ht="18.649999999999999" customHeight="1" x14ac:dyDescent="0.3">
      <c r="A42" s="103"/>
      <c r="B42" s="263" t="s">
        <v>35</v>
      </c>
      <c r="C42" s="263"/>
      <c r="D42" s="71"/>
      <c r="E42" s="17">
        <v>-23900000</v>
      </c>
      <c r="G42" s="17">
        <v>-33900000</v>
      </c>
      <c r="H42" s="34"/>
      <c r="I42" s="17">
        <v>-17400000</v>
      </c>
      <c r="J42" s="34"/>
      <c r="K42" s="17">
        <v>-6400000</v>
      </c>
      <c r="L42"/>
      <c r="M42" s="201">
        <f t="shared" si="0"/>
        <v>-81600000</v>
      </c>
      <c r="N42" s="71"/>
      <c r="O42" s="17">
        <v>-8900000</v>
      </c>
      <c r="Q42" s="17">
        <v>-2700000</v>
      </c>
      <c r="R42" s="34"/>
      <c r="S42" s="17">
        <v>-1300000</v>
      </c>
      <c r="T42" s="34"/>
      <c r="U42" s="17">
        <v>-6200000</v>
      </c>
      <c r="V42"/>
      <c r="W42" s="201">
        <f t="shared" si="1"/>
        <v>-19100000</v>
      </c>
      <c r="X42"/>
      <c r="Y42" s="17">
        <v>-5900000</v>
      </c>
      <c r="Z42"/>
      <c r="AA42" s="211"/>
    </row>
    <row r="43" spans="1:27" ht="18.649999999999999" customHeight="1" x14ac:dyDescent="0.3">
      <c r="A43" s="103"/>
      <c r="B43" s="263" t="s">
        <v>36</v>
      </c>
      <c r="C43" s="264"/>
      <c r="D43" s="71"/>
      <c r="E43" s="17">
        <v>-38800000</v>
      </c>
      <c r="G43" s="17">
        <v>-38100000</v>
      </c>
      <c r="H43" s="34"/>
      <c r="I43" s="17">
        <v>-38100000</v>
      </c>
      <c r="J43" s="34"/>
      <c r="K43" s="17">
        <v>-48500000</v>
      </c>
      <c r="L43"/>
      <c r="M43" s="201">
        <f t="shared" si="0"/>
        <v>-163500000</v>
      </c>
      <c r="N43" s="71"/>
      <c r="O43" s="17">
        <v>-37500000</v>
      </c>
      <c r="Q43" s="17">
        <v>-40800000</v>
      </c>
      <c r="R43" s="34"/>
      <c r="S43" s="17">
        <v>-36600000</v>
      </c>
      <c r="T43" s="34"/>
      <c r="U43" s="17">
        <v>-36600000</v>
      </c>
      <c r="V43"/>
      <c r="W43" s="201">
        <f t="shared" si="1"/>
        <v>-151500000</v>
      </c>
      <c r="X43"/>
      <c r="Y43" s="17">
        <v>-43700000</v>
      </c>
      <c r="Z43"/>
      <c r="AA43" s="211"/>
    </row>
    <row r="44" spans="1:27" ht="20.9" customHeight="1" x14ac:dyDescent="0.3">
      <c r="A44" s="103"/>
      <c r="B44" s="263" t="s">
        <v>108</v>
      </c>
      <c r="C44" s="264"/>
      <c r="D44" s="71"/>
      <c r="E44" s="69">
        <v>-8000000</v>
      </c>
      <c r="G44" s="69">
        <v>-6300000</v>
      </c>
      <c r="H44" s="34"/>
      <c r="I44" s="69">
        <v>-7500000</v>
      </c>
      <c r="J44" s="34"/>
      <c r="K44" s="69">
        <v>-10600000</v>
      </c>
      <c r="L44"/>
      <c r="M44" s="202">
        <f t="shared" si="0"/>
        <v>-32400000</v>
      </c>
      <c r="N44" s="71"/>
      <c r="O44" s="69">
        <v>-12300000</v>
      </c>
      <c r="Q44" s="69">
        <v>-8400000</v>
      </c>
      <c r="R44" s="34"/>
      <c r="S44" s="69">
        <v>-22200000</v>
      </c>
      <c r="T44" s="34"/>
      <c r="U44" s="69">
        <v>-10600000</v>
      </c>
      <c r="V44"/>
      <c r="W44" s="202">
        <f t="shared" si="1"/>
        <v>-53500000</v>
      </c>
      <c r="X44"/>
      <c r="Y44" s="69">
        <v>-6400000</v>
      </c>
      <c r="Z44"/>
      <c r="AA44" s="211"/>
    </row>
    <row r="45" spans="1:27" ht="18.649999999999999" customHeight="1" x14ac:dyDescent="0.3">
      <c r="A45" s="283" t="s">
        <v>84</v>
      </c>
      <c r="B45" s="265"/>
      <c r="C45" s="265"/>
      <c r="D45" s="71"/>
      <c r="E45" s="17">
        <v>109200000</v>
      </c>
      <c r="G45" s="17">
        <v>61600000</v>
      </c>
      <c r="H45" s="34"/>
      <c r="I45" s="17">
        <v>116400000</v>
      </c>
      <c r="J45" s="34"/>
      <c r="K45" s="17">
        <v>173500000</v>
      </c>
      <c r="L45"/>
      <c r="M45" s="198">
        <f t="shared" si="0"/>
        <v>460700000</v>
      </c>
      <c r="N45" s="71"/>
      <c r="O45" s="17">
        <v>97500000</v>
      </c>
      <c r="Q45" s="17">
        <v>127800000</v>
      </c>
      <c r="R45" s="34"/>
      <c r="S45" s="17">
        <v>150500000</v>
      </c>
      <c r="T45" s="34"/>
      <c r="U45" s="17">
        <v>216200000</v>
      </c>
      <c r="V45"/>
      <c r="W45" s="198">
        <f>SUM(O45:U45)</f>
        <v>592000000</v>
      </c>
      <c r="X45"/>
      <c r="Y45" s="17">
        <v>144000000</v>
      </c>
      <c r="Z45"/>
      <c r="AA45" s="211"/>
    </row>
    <row r="46" spans="1:27" ht="11.9" customHeight="1" x14ac:dyDescent="0.3">
      <c r="A46" s="283"/>
      <c r="B46" s="264"/>
      <c r="C46" s="264"/>
      <c r="D46" s="63"/>
      <c r="E46" s="62"/>
      <c r="G46" s="62"/>
      <c r="H46" s="35"/>
      <c r="I46" s="62"/>
      <c r="J46" s="35"/>
      <c r="K46" s="62"/>
      <c r="L46"/>
      <c r="M46" s="200"/>
      <c r="N46" s="63"/>
      <c r="O46" s="62"/>
      <c r="Q46" s="62"/>
      <c r="R46" s="35"/>
      <c r="S46" s="62"/>
      <c r="T46" s="35"/>
      <c r="U46" s="62"/>
      <c r="V46"/>
      <c r="W46" s="200"/>
      <c r="X46"/>
      <c r="Y46" s="62"/>
      <c r="Z46"/>
      <c r="AA46" s="211"/>
    </row>
    <row r="47" spans="1:27" ht="13" x14ac:dyDescent="0.3">
      <c r="A47" s="284" t="s">
        <v>139</v>
      </c>
      <c r="B47" s="274"/>
      <c r="C47" s="274"/>
      <c r="D47" s="71"/>
      <c r="E47" s="69">
        <v>-52000000</v>
      </c>
      <c r="G47" s="69">
        <v>1254800000</v>
      </c>
      <c r="H47" s="34"/>
      <c r="I47" s="69">
        <v>-75800000</v>
      </c>
      <c r="J47" s="34"/>
      <c r="K47" s="69">
        <v>-83300000</v>
      </c>
      <c r="L47"/>
      <c r="M47" s="202">
        <f>SUM(E47:K47)</f>
        <v>1043700000</v>
      </c>
      <c r="N47" s="71"/>
      <c r="O47" s="69">
        <v>-30800000</v>
      </c>
      <c r="Q47" s="69">
        <v>-38600000</v>
      </c>
      <c r="R47" s="34"/>
      <c r="S47" s="69">
        <v>-39000000</v>
      </c>
      <c r="T47" s="34"/>
      <c r="U47" s="69">
        <v>-59600000</v>
      </c>
      <c r="V47"/>
      <c r="W47" s="202">
        <f>SUM(O47:U47)</f>
        <v>-168000000</v>
      </c>
      <c r="X47"/>
      <c r="Y47" s="69">
        <v>-45100000</v>
      </c>
      <c r="Z47"/>
      <c r="AA47" s="211"/>
    </row>
    <row r="48" spans="1:27" ht="11.9" customHeight="1" x14ac:dyDescent="0.3">
      <c r="A48" s="283"/>
      <c r="B48" s="264"/>
      <c r="C48" s="264"/>
      <c r="D48" s="63"/>
      <c r="E48" s="17"/>
      <c r="G48" s="17"/>
      <c r="H48" s="35"/>
      <c r="I48" s="17"/>
      <c r="J48" s="35"/>
      <c r="K48" s="17"/>
      <c r="L48"/>
      <c r="M48" s="201"/>
      <c r="N48" s="63"/>
      <c r="O48" s="17"/>
      <c r="Q48" s="17"/>
      <c r="R48" s="35"/>
      <c r="S48" s="17"/>
      <c r="T48" s="35"/>
      <c r="U48" s="17"/>
      <c r="V48"/>
      <c r="W48" s="201"/>
      <c r="X48"/>
      <c r="Y48" s="17"/>
      <c r="Z48"/>
      <c r="AA48" s="211"/>
    </row>
    <row r="49" spans="1:27" ht="18.649999999999999" customHeight="1" thickBot="1" x14ac:dyDescent="0.35">
      <c r="A49" s="283" t="s">
        <v>128</v>
      </c>
      <c r="B49" s="265"/>
      <c r="C49" s="265"/>
      <c r="D49" s="71"/>
      <c r="E49" s="67">
        <f>SUM(E45,E47)</f>
        <v>57200000</v>
      </c>
      <c r="G49" s="67">
        <f>SUM(G45,G47)</f>
        <v>1316400000</v>
      </c>
      <c r="H49" s="34"/>
      <c r="I49" s="67">
        <f>SUM(I45,I47)</f>
        <v>40600000</v>
      </c>
      <c r="J49" s="34"/>
      <c r="K49" s="67">
        <f>SUM(K45,K47)</f>
        <v>90200000</v>
      </c>
      <c r="L49"/>
      <c r="M49" s="203">
        <f>SUM(M45,M47)</f>
        <v>1504400000</v>
      </c>
      <c r="N49" s="71"/>
      <c r="O49" s="67">
        <f>SUM(O45,O47)</f>
        <v>66700000</v>
      </c>
      <c r="Q49" s="67">
        <f>SUM(Q45,Q47)</f>
        <v>89200000</v>
      </c>
      <c r="R49" s="34"/>
      <c r="S49" s="67">
        <f>SUM(S45,S47)</f>
        <v>111500000</v>
      </c>
      <c r="T49" s="34"/>
      <c r="U49" s="67">
        <f>SUM(U45,U47)</f>
        <v>156600000</v>
      </c>
      <c r="V49"/>
      <c r="W49" s="203">
        <f>SUM(W45,W47)</f>
        <v>424000000</v>
      </c>
      <c r="X49"/>
      <c r="Y49" s="67">
        <f>SUM(Y45,Y47)</f>
        <v>98900000</v>
      </c>
      <c r="Z49"/>
      <c r="AA49" s="211"/>
    </row>
    <row r="50" spans="1:27" ht="18.649999999999999" customHeight="1" thickTop="1" x14ac:dyDescent="0.3">
      <c r="A50" s="281"/>
      <c r="B50" s="282"/>
      <c r="C50" s="282"/>
      <c r="D50" s="107"/>
      <c r="E50" s="106"/>
      <c r="F50" s="108"/>
      <c r="G50" s="106"/>
      <c r="H50" s="108"/>
      <c r="I50" s="106"/>
      <c r="J50" s="107"/>
      <c r="K50" s="106"/>
      <c r="L50" s="235"/>
      <c r="M50" s="184"/>
      <c r="N50" s="107"/>
      <c r="O50" s="106"/>
      <c r="P50" s="108"/>
      <c r="Q50" s="212"/>
      <c r="R50" s="108"/>
      <c r="S50" s="212"/>
      <c r="T50" s="107"/>
      <c r="U50" s="106"/>
      <c r="V50" s="235"/>
      <c r="W50" s="184"/>
      <c r="X50" s="230"/>
      <c r="Y50" s="212"/>
      <c r="Z50" s="107"/>
      <c r="AA50" s="211"/>
    </row>
    <row r="51" spans="1:27" ht="18.649999999999999" customHeight="1" x14ac:dyDescent="0.3">
      <c r="A51" s="35"/>
      <c r="B51" s="35"/>
      <c r="C51" s="35"/>
      <c r="D51" s="35"/>
      <c r="E51" s="35"/>
      <c r="F51" s="43"/>
      <c r="G51" s="35"/>
      <c r="H51" s="43"/>
      <c r="I51" s="35"/>
      <c r="J51" s="35"/>
      <c r="K51" s="30"/>
      <c r="L51" s="35"/>
      <c r="M51" s="35"/>
      <c r="N51" s="35"/>
      <c r="O51" s="35"/>
      <c r="P51" s="43"/>
      <c r="Q51" s="4"/>
      <c r="R51" s="43"/>
      <c r="S51" s="4"/>
      <c r="T51" s="35"/>
      <c r="U51" s="30"/>
      <c r="V51" s="35"/>
      <c r="W51" s="35"/>
      <c r="X51" s="35"/>
      <c r="Y51" s="35"/>
      <c r="Z51" s="35"/>
    </row>
    <row r="52" spans="1:27" ht="17.149999999999999" customHeight="1" x14ac:dyDescent="0.25">
      <c r="I52"/>
      <c r="K52"/>
      <c r="L52"/>
      <c r="M52"/>
      <c r="S52"/>
      <c r="U52"/>
      <c r="V52"/>
      <c r="W52"/>
      <c r="X52"/>
      <c r="Z52"/>
    </row>
    <row r="53" spans="1:27" ht="17.149999999999999" customHeight="1" x14ac:dyDescent="0.25">
      <c r="D53" s="122"/>
      <c r="E53" s="122"/>
      <c r="F53" s="122"/>
      <c r="G53" s="122"/>
      <c r="H53" s="122"/>
      <c r="I53" s="122"/>
      <c r="J53" s="122"/>
      <c r="K53" s="122"/>
      <c r="L53" s="122"/>
      <c r="M53" s="122"/>
      <c r="N53" s="122"/>
      <c r="O53" s="122"/>
      <c r="P53" s="122"/>
      <c r="Q53" s="122"/>
      <c r="R53" s="122"/>
      <c r="S53" s="122"/>
      <c r="T53" s="122"/>
      <c r="U53" s="122"/>
      <c r="V53" s="122"/>
      <c r="W53" s="122"/>
      <c r="X53" s="122"/>
      <c r="Y53" s="122"/>
      <c r="Z53" s="122"/>
    </row>
    <row r="54" spans="1:27" ht="17.149999999999999" customHeight="1" x14ac:dyDescent="0.25">
      <c r="I54"/>
      <c r="K54"/>
      <c r="L54"/>
      <c r="M54"/>
      <c r="S54"/>
      <c r="U54"/>
      <c r="V54"/>
      <c r="W54"/>
      <c r="X54"/>
      <c r="Z54"/>
    </row>
    <row r="55" spans="1:27" ht="17.149999999999999" customHeight="1" x14ac:dyDescent="0.25">
      <c r="I55"/>
      <c r="K55"/>
      <c r="L55"/>
      <c r="M55"/>
      <c r="S55"/>
      <c r="U55"/>
      <c r="V55"/>
      <c r="W55"/>
      <c r="X55"/>
      <c r="Z55"/>
    </row>
    <row r="56" spans="1:27" ht="17.149999999999999" customHeight="1" x14ac:dyDescent="0.25">
      <c r="I56"/>
      <c r="K56"/>
      <c r="L56"/>
      <c r="M56"/>
      <c r="S56"/>
      <c r="U56"/>
      <c r="V56"/>
      <c r="W56"/>
      <c r="X56"/>
      <c r="Z56"/>
    </row>
    <row r="57" spans="1:27" ht="17.149999999999999" customHeight="1" x14ac:dyDescent="0.25">
      <c r="K57"/>
      <c r="L57"/>
      <c r="M57"/>
      <c r="U57"/>
      <c r="V57"/>
      <c r="W57"/>
      <c r="X57"/>
      <c r="Z57"/>
    </row>
    <row r="58" spans="1:27" ht="17.149999999999999" customHeight="1" x14ac:dyDescent="0.25">
      <c r="K58"/>
      <c r="L58"/>
      <c r="M58"/>
      <c r="U58"/>
      <c r="V58"/>
      <c r="W58"/>
      <c r="X58"/>
      <c r="Z58"/>
    </row>
    <row r="59" spans="1:27" ht="17.149999999999999" customHeight="1" x14ac:dyDescent="0.25">
      <c r="K59"/>
      <c r="L59"/>
      <c r="M59"/>
      <c r="U59"/>
      <c r="V59"/>
      <c r="W59"/>
      <c r="X59"/>
      <c r="Z59"/>
    </row>
    <row r="60" spans="1:27" ht="17.149999999999999" customHeight="1" x14ac:dyDescent="0.25">
      <c r="K60"/>
      <c r="L60"/>
      <c r="M60"/>
      <c r="U60"/>
      <c r="V60"/>
      <c r="W60"/>
      <c r="X60"/>
      <c r="Z60"/>
    </row>
    <row r="61" spans="1:27" ht="17.149999999999999" customHeight="1" x14ac:dyDescent="0.25"/>
  </sheetData>
  <mergeCells count="41">
    <mergeCell ref="A21:C21"/>
    <mergeCell ref="A13:C13"/>
    <mergeCell ref="B14:C14"/>
    <mergeCell ref="B17:C17"/>
    <mergeCell ref="B18:C18"/>
    <mergeCell ref="B19:C19"/>
    <mergeCell ref="B15:C15"/>
    <mergeCell ref="B16:C16"/>
    <mergeCell ref="B34:C34"/>
    <mergeCell ref="A37:C37"/>
    <mergeCell ref="B22:C22"/>
    <mergeCell ref="B25:C25"/>
    <mergeCell ref="B26:C26"/>
    <mergeCell ref="A29:C29"/>
    <mergeCell ref="B33:C33"/>
    <mergeCell ref="B30:C30"/>
    <mergeCell ref="B27:C27"/>
    <mergeCell ref="B35:C35"/>
    <mergeCell ref="B23:C23"/>
    <mergeCell ref="B24:C24"/>
    <mergeCell ref="B31:C31"/>
    <mergeCell ref="B32:C32"/>
    <mergeCell ref="A50:C50"/>
    <mergeCell ref="B41:C41"/>
    <mergeCell ref="B42:C42"/>
    <mergeCell ref="A39:C39"/>
    <mergeCell ref="B40:C40"/>
    <mergeCell ref="B43:C43"/>
    <mergeCell ref="B44:C44"/>
    <mergeCell ref="A45:C45"/>
    <mergeCell ref="A47:C47"/>
    <mergeCell ref="A49:C49"/>
    <mergeCell ref="A46:C46"/>
    <mergeCell ref="A48:C48"/>
    <mergeCell ref="O10:U10"/>
    <mergeCell ref="A1:Z1"/>
    <mergeCell ref="A3:Z3"/>
    <mergeCell ref="A4:Z4"/>
    <mergeCell ref="A5:Z5"/>
    <mergeCell ref="E10:K10"/>
    <mergeCell ref="Y10:Z10"/>
  </mergeCells>
  <printOptions horizontalCentered="1"/>
  <pageMargins left="0.5" right="0.5" top="0.25" bottom="0.5" header="0.5" footer="0.25"/>
  <pageSetup paperSize="5" scale="65" orientation="landscape" r:id="rId1"/>
  <headerFooter>
    <oddFooter>Page &amp;P</oddFooter>
  </headerFooter>
  <ignoredErrors>
    <ignoredError sqref="M18:N18 M26:N26 M34:N34 X18 V18 V26:Z26 V34:Z34" formula="1"/>
    <ignoredError sqref="AA12:AA14 AA1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C90"/>
  <sheetViews>
    <sheetView showGridLines="0" showRuler="0" zoomScale="90" zoomScaleNormal="90" zoomScaleSheetLayoutView="90" workbookViewId="0">
      <pane xSplit="3" ySplit="12" topLeftCell="D13" activePane="bottomRight" state="frozen"/>
      <selection activeCell="AL16" sqref="AL16"/>
      <selection pane="topRight" activeCell="AL16" sqref="AL16"/>
      <selection pane="bottomLeft" activeCell="AL16" sqref="AL16"/>
      <selection pane="bottomRight" activeCell="C18" sqref="C18"/>
    </sheetView>
  </sheetViews>
  <sheetFormatPr defaultColWidth="13.54296875" defaultRowHeight="12.5" x14ac:dyDescent="0.25"/>
  <cols>
    <col min="1" max="1" width="4.54296875" customWidth="1"/>
    <col min="2" max="2" width="2.54296875" customWidth="1"/>
    <col min="3" max="3" width="41.54296875" customWidth="1"/>
    <col min="4" max="4" width="0.453125" customWidth="1"/>
    <col min="5" max="5" width="12.453125" customWidth="1"/>
    <col min="6" max="6" width="0.54296875" customWidth="1"/>
    <col min="7" max="7" width="11.54296875" customWidth="1"/>
    <col min="8" max="8" width="0.54296875" customWidth="1"/>
    <col min="9" max="9" width="12.453125" style="117" customWidth="1"/>
    <col min="10" max="10" width="0.54296875" customWidth="1"/>
    <col min="11" max="11" width="12.453125" style="162" customWidth="1"/>
    <col min="12" max="12" width="0.54296875" style="162" customWidth="1"/>
    <col min="13" max="13" width="12.453125" style="162" customWidth="1"/>
    <col min="14" max="14" width="0.54296875" customWidth="1"/>
    <col min="15" max="15" width="12.453125" customWidth="1"/>
    <col min="16" max="16" width="0.54296875" customWidth="1"/>
    <col min="17" max="17" width="11.54296875" customWidth="1"/>
    <col min="18" max="18" width="0.54296875" customWidth="1"/>
    <col min="19" max="19" width="12.453125" style="117" customWidth="1"/>
    <col min="20" max="20" width="0.54296875" customWidth="1"/>
    <col min="21" max="21" width="12.453125" style="162" customWidth="1"/>
    <col min="22" max="22" width="0.54296875" style="162" customWidth="1"/>
    <col min="23" max="23" width="12.453125" style="162" customWidth="1"/>
    <col min="24" max="24" width="0.54296875" style="162" customWidth="1"/>
    <col min="25" max="25" width="12.453125" style="162" customWidth="1"/>
    <col min="26" max="26" width="0.54296875" style="162" customWidth="1"/>
    <col min="27" max="27" width="24.1796875" style="162" customWidth="1"/>
    <col min="28" max="29" width="12.453125" style="162" customWidth="1"/>
    <col min="30" max="32" width="5.54296875" bestFit="1" customWidth="1"/>
    <col min="33" max="33" width="6" bestFit="1" customWidth="1"/>
    <col min="34" max="42" width="5.54296875" bestFit="1" customWidth="1"/>
    <col min="43" max="43" width="6" bestFit="1" customWidth="1"/>
    <col min="44" max="45" width="5.54296875" bestFit="1" customWidth="1"/>
  </cols>
  <sheetData>
    <row r="1" spans="1:29" ht="55.5" customHeight="1" x14ac:dyDescent="0.25">
      <c r="A1" s="270" t="e" vm="1">
        <v>#VALUE!</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6"/>
      <c r="AB1" s="26"/>
      <c r="AC1" s="26"/>
    </row>
    <row r="2" spans="1:29" ht="6" customHeight="1" x14ac:dyDescent="0.25">
      <c r="A2" s="35"/>
      <c r="B2" s="35"/>
      <c r="C2" s="35"/>
      <c r="D2" s="35"/>
      <c r="E2" s="43"/>
      <c r="F2" s="43"/>
      <c r="G2" s="43"/>
      <c r="H2" s="43"/>
      <c r="I2" s="116"/>
      <c r="J2" s="35"/>
      <c r="K2" s="27"/>
      <c r="L2" s="27"/>
      <c r="M2" s="27"/>
      <c r="N2" s="35"/>
      <c r="O2" s="43"/>
      <c r="P2" s="43"/>
      <c r="Q2" s="43"/>
      <c r="R2" s="43"/>
      <c r="S2" s="116"/>
      <c r="T2" s="35"/>
      <c r="U2" s="27"/>
      <c r="V2" s="27"/>
      <c r="W2" s="27"/>
      <c r="X2" s="27"/>
      <c r="Y2" s="27"/>
      <c r="Z2" s="27"/>
      <c r="AA2" s="27"/>
      <c r="AB2" s="27"/>
      <c r="AC2" s="27"/>
    </row>
    <row r="3" spans="1:29" ht="22.5" customHeight="1" x14ac:dyDescent="0.4">
      <c r="A3" s="271" t="s">
        <v>85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27"/>
      <c r="AB3" s="227"/>
      <c r="AC3" s="227"/>
    </row>
    <row r="4" spans="1:29" ht="20.9" customHeight="1" x14ac:dyDescent="0.35">
      <c r="A4" s="272" t="s">
        <v>26</v>
      </c>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28"/>
      <c r="AB4" s="228"/>
      <c r="AC4" s="228"/>
    </row>
    <row r="5" spans="1:29" ht="20.9" customHeight="1" x14ac:dyDescent="0.35">
      <c r="A5" s="272" t="s">
        <v>11</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28"/>
      <c r="AB5" s="228"/>
      <c r="AC5" s="228"/>
    </row>
    <row r="6" spans="1:29" ht="18.649999999999999" hidden="1" customHeight="1" x14ac:dyDescent="0.25">
      <c r="A6" s="35"/>
      <c r="B6" s="35"/>
      <c r="C6" s="35"/>
      <c r="D6" s="35"/>
      <c r="E6" s="43" t="s">
        <v>53</v>
      </c>
      <c r="F6" s="43"/>
      <c r="G6" s="43" t="s">
        <v>53</v>
      </c>
      <c r="H6" s="43"/>
      <c r="I6" s="116"/>
      <c r="J6" s="35"/>
      <c r="K6" s="27"/>
      <c r="L6" s="27"/>
      <c r="M6" s="27"/>
      <c r="N6" s="35"/>
      <c r="O6" s="43" t="s">
        <v>53</v>
      </c>
      <c r="P6" s="43"/>
      <c r="Q6" s="43" t="s">
        <v>53</v>
      </c>
      <c r="R6" s="43"/>
      <c r="S6" s="116"/>
      <c r="T6" s="35"/>
      <c r="U6" s="27"/>
      <c r="V6" s="27"/>
      <c r="W6" s="27"/>
      <c r="X6" s="27"/>
      <c r="Y6" s="27"/>
      <c r="Z6" s="27"/>
      <c r="AA6" s="27"/>
      <c r="AB6" s="27"/>
      <c r="AC6" s="27"/>
    </row>
    <row r="7" spans="1:29" ht="18.649999999999999" customHeight="1" x14ac:dyDescent="0.25">
      <c r="A7" s="35"/>
      <c r="B7" s="35"/>
      <c r="C7" s="35"/>
      <c r="D7" s="35"/>
      <c r="E7" s="43"/>
      <c r="F7" s="43"/>
      <c r="G7" s="43"/>
      <c r="H7" s="43"/>
      <c r="I7" s="116"/>
      <c r="J7" s="35"/>
      <c r="K7" s="27"/>
      <c r="L7" s="27"/>
      <c r="M7" s="27"/>
      <c r="N7" s="35"/>
      <c r="O7" s="43"/>
      <c r="P7" s="43"/>
      <c r="Q7" s="43"/>
      <c r="R7" s="43"/>
      <c r="S7" s="116"/>
      <c r="T7" s="35"/>
      <c r="U7" s="27"/>
      <c r="V7" s="27"/>
      <c r="W7" s="27"/>
      <c r="X7" s="27"/>
      <c r="Y7" s="43"/>
      <c r="Z7" s="43"/>
      <c r="AA7" s="27"/>
      <c r="AB7" s="27"/>
      <c r="AC7" s="27"/>
    </row>
    <row r="8" spans="1:29" ht="18.649999999999999" customHeight="1" x14ac:dyDescent="0.25">
      <c r="A8" s="35"/>
      <c r="B8" s="35"/>
      <c r="C8" s="35"/>
      <c r="D8" s="35"/>
      <c r="E8" s="26" t="s">
        <v>20</v>
      </c>
      <c r="F8" s="44"/>
      <c r="G8" s="26" t="s">
        <v>21</v>
      </c>
      <c r="H8" s="44"/>
      <c r="I8" s="26" t="s">
        <v>22</v>
      </c>
      <c r="K8" s="176" t="s">
        <v>23</v>
      </c>
      <c r="M8" s="163"/>
      <c r="N8" s="35"/>
      <c r="O8" s="176" t="s">
        <v>20</v>
      </c>
      <c r="P8" s="176"/>
      <c r="Q8" s="176" t="s">
        <v>21</v>
      </c>
      <c r="R8" s="176"/>
      <c r="S8" s="176" t="s">
        <v>22</v>
      </c>
      <c r="T8" s="176"/>
      <c r="U8" s="176" t="s">
        <v>23</v>
      </c>
      <c r="V8" s="176"/>
      <c r="W8" s="163"/>
      <c r="X8" s="176"/>
      <c r="Y8" s="176" t="s">
        <v>20</v>
      </c>
      <c r="Z8" s="176"/>
      <c r="AA8" s="176"/>
      <c r="AB8" s="176"/>
      <c r="AC8" s="176"/>
    </row>
    <row r="9" spans="1:29" ht="18.649999999999999" customHeight="1" x14ac:dyDescent="0.25">
      <c r="A9" s="35"/>
      <c r="B9" s="35"/>
      <c r="C9" s="35"/>
      <c r="D9" s="35"/>
      <c r="E9" s="56">
        <v>2024</v>
      </c>
      <c r="F9" s="44"/>
      <c r="G9" s="56">
        <f>$E$9</f>
        <v>2024</v>
      </c>
      <c r="H9" s="44"/>
      <c r="I9" s="56">
        <f>$E$9</f>
        <v>2024</v>
      </c>
      <c r="K9" s="56">
        <f>$E$9</f>
        <v>2024</v>
      </c>
      <c r="M9" s="164">
        <f>E9</f>
        <v>2024</v>
      </c>
      <c r="N9" s="35"/>
      <c r="O9" s="56">
        <v>2025</v>
      </c>
      <c r="P9" s="236"/>
      <c r="Q9" s="56">
        <f>O9</f>
        <v>2025</v>
      </c>
      <c r="R9" s="44"/>
      <c r="S9" s="56">
        <f>O9</f>
        <v>2025</v>
      </c>
      <c r="U9" s="161">
        <f>O9</f>
        <v>2025</v>
      </c>
      <c r="V9" s="236"/>
      <c r="W9" s="164">
        <f>O9</f>
        <v>2025</v>
      </c>
      <c r="X9" s="236"/>
      <c r="Y9" s="56">
        <v>2026</v>
      </c>
      <c r="Z9" s="236"/>
      <c r="AA9" s="248"/>
      <c r="AB9" s="248"/>
      <c r="AC9" s="236"/>
    </row>
    <row r="10" spans="1:29" ht="18.649999999999999" customHeight="1" x14ac:dyDescent="0.3">
      <c r="A10" s="35"/>
      <c r="B10" s="35"/>
      <c r="C10" s="35"/>
      <c r="D10" s="35"/>
      <c r="E10" s="30"/>
      <c r="F10" s="43"/>
      <c r="G10" s="30"/>
      <c r="H10" s="43"/>
      <c r="I10" s="30"/>
      <c r="J10" s="30"/>
      <c r="K10" s="171"/>
      <c r="L10" s="171"/>
      <c r="M10" s="165"/>
      <c r="N10" s="35"/>
      <c r="O10" s="171"/>
      <c r="P10" s="160"/>
      <c r="Q10" s="171"/>
      <c r="R10" s="249"/>
      <c r="S10" s="171"/>
      <c r="T10" s="160"/>
      <c r="U10" s="171"/>
      <c r="V10" s="160"/>
      <c r="W10" s="165"/>
      <c r="X10" s="160"/>
      <c r="Y10" s="171"/>
      <c r="Z10" s="160"/>
      <c r="AA10" s="249"/>
      <c r="AB10" s="249"/>
      <c r="AC10" s="160"/>
    </row>
    <row r="11" spans="1:29" ht="18.649999999999999" customHeight="1" x14ac:dyDescent="0.3">
      <c r="A11" s="265" t="s">
        <v>86</v>
      </c>
      <c r="B11" s="264"/>
      <c r="C11" s="264"/>
      <c r="D11" s="35"/>
      <c r="F11" s="43"/>
      <c r="H11" s="43"/>
      <c r="I11"/>
      <c r="M11" s="172"/>
      <c r="N11" s="35"/>
      <c r="O11" s="162"/>
      <c r="P11" s="160"/>
      <c r="Q11" s="162"/>
      <c r="R11" s="162"/>
      <c r="S11" s="162"/>
      <c r="T11" s="160"/>
      <c r="V11" s="160"/>
      <c r="W11" s="172"/>
      <c r="X11" s="160"/>
      <c r="Z11" s="160"/>
      <c r="AC11" s="160"/>
    </row>
    <row r="12" spans="1:29" ht="10.4" customHeight="1" x14ac:dyDescent="0.25">
      <c r="D12" s="35"/>
      <c r="F12" s="43"/>
      <c r="H12" s="43"/>
      <c r="I12"/>
      <c r="M12" s="172"/>
      <c r="N12" s="35"/>
      <c r="O12" s="162"/>
      <c r="P12" s="160"/>
      <c r="Q12" s="162"/>
      <c r="R12" s="162"/>
      <c r="S12" s="162"/>
      <c r="T12" s="160"/>
      <c r="V12" s="160"/>
      <c r="W12" s="172"/>
      <c r="X12" s="160"/>
      <c r="Z12" s="160"/>
      <c r="AC12" s="160"/>
    </row>
    <row r="13" spans="1:29" ht="18" customHeight="1" x14ac:dyDescent="0.25">
      <c r="B13" s="263" t="s">
        <v>107</v>
      </c>
      <c r="C13" s="264"/>
      <c r="D13" s="35"/>
      <c r="E13" s="33">
        <v>255100000</v>
      </c>
      <c r="F13" s="47"/>
      <c r="G13" s="33">
        <v>944100000</v>
      </c>
      <c r="H13" s="47"/>
      <c r="I13" s="33">
        <v>1036900000</v>
      </c>
      <c r="K13" s="33">
        <v>738800000</v>
      </c>
      <c r="L13"/>
      <c r="M13" s="10"/>
      <c r="N13" s="35"/>
      <c r="O13" s="33">
        <v>290000000</v>
      </c>
      <c r="P13" s="42"/>
      <c r="Q13" s="33">
        <v>265900000</v>
      </c>
      <c r="R13" s="33"/>
      <c r="S13" s="33">
        <v>232700000</v>
      </c>
      <c r="T13" s="42"/>
      <c r="U13" s="33">
        <v>253400000</v>
      </c>
      <c r="V13" s="42"/>
      <c r="W13" s="10"/>
      <c r="X13" s="42"/>
      <c r="Y13" s="33">
        <v>234100000</v>
      </c>
      <c r="Z13" s="42"/>
      <c r="AA13" s="33"/>
      <c r="AB13" s="33"/>
      <c r="AC13" s="42"/>
    </row>
    <row r="14" spans="1:29" ht="10.4" customHeight="1" x14ac:dyDescent="0.25">
      <c r="D14" s="35"/>
      <c r="F14" s="43"/>
      <c r="H14" s="43"/>
      <c r="I14"/>
      <c r="K14"/>
      <c r="L14"/>
      <c r="M14" s="10"/>
      <c r="N14" s="35"/>
      <c r="P14" s="42"/>
      <c r="S14"/>
      <c r="T14" s="42"/>
      <c r="U14"/>
      <c r="V14" s="42"/>
      <c r="W14" s="10"/>
      <c r="X14" s="42"/>
      <c r="Y14"/>
      <c r="Z14" s="42"/>
      <c r="AA14"/>
      <c r="AB14"/>
      <c r="AC14" s="42"/>
    </row>
    <row r="15" spans="1:29" ht="18.649999999999999" customHeight="1" x14ac:dyDescent="0.25">
      <c r="B15" s="263" t="s">
        <v>0</v>
      </c>
      <c r="C15" s="264"/>
      <c r="D15" s="35"/>
      <c r="E15" s="28">
        <v>633000000</v>
      </c>
      <c r="F15" s="47"/>
      <c r="G15" s="28">
        <v>577000000</v>
      </c>
      <c r="H15" s="47"/>
      <c r="I15" s="28">
        <v>525600000</v>
      </c>
      <c r="K15" s="28">
        <v>725800000</v>
      </c>
      <c r="L15"/>
      <c r="M15" s="10"/>
      <c r="N15" s="35"/>
      <c r="O15" s="28">
        <v>530400000</v>
      </c>
      <c r="P15" s="42"/>
      <c r="Q15" s="28">
        <v>539500000</v>
      </c>
      <c r="R15" s="28"/>
      <c r="S15" s="28">
        <v>542800000</v>
      </c>
      <c r="T15" s="42"/>
      <c r="U15" s="28">
        <v>856000000</v>
      </c>
      <c r="V15" s="42"/>
      <c r="W15" s="10"/>
      <c r="X15" s="42"/>
      <c r="Y15" s="28">
        <v>617500000</v>
      </c>
      <c r="Z15" s="42"/>
      <c r="AA15" s="28"/>
      <c r="AB15" s="28"/>
      <c r="AC15" s="42"/>
    </row>
    <row r="16" spans="1:29" ht="10.4" customHeight="1" x14ac:dyDescent="0.25">
      <c r="D16" s="35"/>
      <c r="F16" s="43"/>
      <c r="H16" s="43"/>
      <c r="I16"/>
      <c r="K16"/>
      <c r="L16"/>
      <c r="M16" s="10"/>
      <c r="N16" s="35"/>
      <c r="P16" s="42"/>
      <c r="S16"/>
      <c r="T16" s="42"/>
      <c r="U16"/>
      <c r="V16" s="42"/>
      <c r="W16" s="10"/>
      <c r="X16" s="42"/>
      <c r="Y16"/>
      <c r="Z16" s="42"/>
      <c r="AA16"/>
      <c r="AB16"/>
      <c r="AC16" s="42"/>
    </row>
    <row r="17" spans="1:29" ht="18.649999999999999" customHeight="1" x14ac:dyDescent="0.25">
      <c r="B17" s="263" t="s">
        <v>1</v>
      </c>
      <c r="C17" s="264"/>
      <c r="D17" s="35"/>
      <c r="E17" s="28">
        <v>230000000</v>
      </c>
      <c r="F17" s="47"/>
      <c r="G17" s="28">
        <v>223100000</v>
      </c>
      <c r="H17" s="47"/>
      <c r="I17" s="28">
        <v>192100000</v>
      </c>
      <c r="K17" s="28">
        <v>194300000</v>
      </c>
      <c r="L17"/>
      <c r="M17" s="10"/>
      <c r="N17" s="35"/>
      <c r="O17" s="28">
        <v>187200000</v>
      </c>
      <c r="P17" s="42"/>
      <c r="Q17" s="28">
        <v>179700000</v>
      </c>
      <c r="R17" s="28"/>
      <c r="S17" s="28">
        <v>174700000</v>
      </c>
      <c r="T17" s="42"/>
      <c r="U17" s="28">
        <v>186300000</v>
      </c>
      <c r="V17" s="42"/>
      <c r="W17" s="10"/>
      <c r="X17" s="42"/>
      <c r="Y17" s="28">
        <v>188000000</v>
      </c>
      <c r="Z17" s="42"/>
      <c r="AA17" s="28"/>
      <c r="AB17" s="28"/>
      <c r="AC17" s="42"/>
    </row>
    <row r="18" spans="1:29" ht="10.4" customHeight="1" x14ac:dyDescent="0.25">
      <c r="D18" s="35"/>
      <c r="E18" s="28"/>
      <c r="F18" s="43"/>
      <c r="G18" s="28"/>
      <c r="H18" s="43"/>
      <c r="I18" s="28"/>
      <c r="K18" s="28"/>
      <c r="L18"/>
      <c r="M18" s="10"/>
      <c r="N18" s="35"/>
      <c r="O18" s="28"/>
      <c r="P18" s="42"/>
      <c r="Q18" s="28"/>
      <c r="R18" s="28"/>
      <c r="S18" s="28"/>
      <c r="T18" s="42"/>
      <c r="U18" s="28"/>
      <c r="V18" s="42"/>
      <c r="W18" s="10"/>
      <c r="X18" s="42"/>
      <c r="Y18" s="28"/>
      <c r="Z18" s="42"/>
      <c r="AA18" s="28"/>
      <c r="AB18" s="28"/>
      <c r="AC18" s="42"/>
    </row>
    <row r="19" spans="1:29" ht="18.649999999999999" customHeight="1" x14ac:dyDescent="0.25">
      <c r="C19" s="42" t="s">
        <v>2</v>
      </c>
      <c r="D19" s="35"/>
      <c r="E19" s="182">
        <v>543400000</v>
      </c>
      <c r="F19" s="47"/>
      <c r="G19" s="182">
        <v>400000000</v>
      </c>
      <c r="H19" s="47"/>
      <c r="I19" s="182">
        <v>400000000</v>
      </c>
      <c r="K19" s="182">
        <v>0</v>
      </c>
      <c r="L19"/>
      <c r="M19" s="10"/>
      <c r="N19" s="35"/>
      <c r="O19" s="182">
        <v>0</v>
      </c>
      <c r="P19" s="42"/>
      <c r="Q19" s="182">
        <v>71000000</v>
      </c>
      <c r="R19" s="182"/>
      <c r="S19" s="182">
        <v>0</v>
      </c>
      <c r="T19" s="42"/>
      <c r="U19" s="182">
        <v>0</v>
      </c>
      <c r="V19" s="42"/>
      <c r="W19" s="10"/>
      <c r="X19" s="42"/>
      <c r="Y19" s="182">
        <v>10300000</v>
      </c>
      <c r="Z19" s="42"/>
      <c r="AA19" s="182"/>
      <c r="AB19" s="182"/>
      <c r="AC19" s="42"/>
    </row>
    <row r="20" spans="1:29" ht="18.649999999999999" customHeight="1" x14ac:dyDescent="0.25">
      <c r="C20" s="42" t="s">
        <v>3</v>
      </c>
      <c r="D20" s="35"/>
      <c r="E20" s="28">
        <v>2486900000</v>
      </c>
      <c r="F20" s="47"/>
      <c r="G20" s="28">
        <v>1389700000</v>
      </c>
      <c r="H20" s="47"/>
      <c r="I20" s="28">
        <v>1390200000</v>
      </c>
      <c r="K20" s="28">
        <v>1390600000</v>
      </c>
      <c r="L20"/>
      <c r="M20" s="10"/>
      <c r="N20" s="35"/>
      <c r="O20" s="28">
        <v>1391000000</v>
      </c>
      <c r="P20" s="42"/>
      <c r="Q20" s="28">
        <v>1441400000</v>
      </c>
      <c r="R20" s="28"/>
      <c r="S20" s="28">
        <v>1391800000</v>
      </c>
      <c r="T20" s="42"/>
      <c r="U20" s="28">
        <v>1392200000</v>
      </c>
      <c r="V20" s="42"/>
      <c r="W20" s="10"/>
      <c r="X20" s="42"/>
      <c r="Y20" s="28">
        <v>1402500000</v>
      </c>
      <c r="Z20" s="42"/>
      <c r="AA20" s="28"/>
      <c r="AB20" s="28"/>
      <c r="AC20" s="42"/>
    </row>
    <row r="21" spans="1:29" ht="18.649999999999999" customHeight="1" x14ac:dyDescent="0.25">
      <c r="B21" s="263" t="s">
        <v>87</v>
      </c>
      <c r="C21" s="264"/>
      <c r="D21" s="35"/>
      <c r="E21" s="73">
        <v>3030300000</v>
      </c>
      <c r="F21" s="47"/>
      <c r="G21" s="73">
        <v>1789700000</v>
      </c>
      <c r="H21" s="47"/>
      <c r="I21" s="73">
        <v>1790200000</v>
      </c>
      <c r="K21" s="73">
        <v>1390600000</v>
      </c>
      <c r="L21"/>
      <c r="M21" s="10"/>
      <c r="N21" s="35"/>
      <c r="O21" s="73">
        <f>SUM(O19:O20)</f>
        <v>1391000000</v>
      </c>
      <c r="P21" s="42"/>
      <c r="Q21" s="73">
        <f>SUM(Q19:Q20)</f>
        <v>1512400000</v>
      </c>
      <c r="R21" s="28"/>
      <c r="S21" s="73">
        <f>SUM(S19:S20)</f>
        <v>1391800000</v>
      </c>
      <c r="T21" s="42"/>
      <c r="U21" s="73">
        <f>SUM(U19:U20)</f>
        <v>1392200000</v>
      </c>
      <c r="V21" s="42"/>
      <c r="W21" s="10"/>
      <c r="X21" s="42"/>
      <c r="Y21" s="73">
        <f>SUM(Y19:Y20)</f>
        <v>1412800000</v>
      </c>
      <c r="Z21" s="42"/>
      <c r="AA21" s="28"/>
      <c r="AB21" s="28"/>
      <c r="AC21" s="42"/>
    </row>
    <row r="22" spans="1:29" ht="10.4" customHeight="1" x14ac:dyDescent="0.25">
      <c r="D22" s="35"/>
      <c r="E22" s="27"/>
      <c r="F22" s="43"/>
      <c r="G22" s="27"/>
      <c r="H22" s="43"/>
      <c r="I22" s="27"/>
      <c r="K22" s="27"/>
      <c r="L22"/>
      <c r="M22" s="10"/>
      <c r="N22" s="35"/>
      <c r="O22" s="27"/>
      <c r="P22" s="42"/>
      <c r="Q22" s="27"/>
      <c r="R22" s="27"/>
      <c r="S22" s="27"/>
      <c r="T22" s="42"/>
      <c r="U22" s="27"/>
      <c r="V22" s="42"/>
      <c r="W22" s="10"/>
      <c r="X22" s="42"/>
      <c r="Y22" s="27"/>
      <c r="Z22" s="42"/>
      <c r="AA22" s="27"/>
      <c r="AB22" s="27"/>
      <c r="AC22" s="42"/>
    </row>
    <row r="23" spans="1:29" ht="18.649999999999999" customHeight="1" x14ac:dyDescent="0.25">
      <c r="B23" s="263" t="s">
        <v>88</v>
      </c>
      <c r="C23" s="264"/>
      <c r="D23" s="35"/>
      <c r="E23" s="33">
        <v>4349100000</v>
      </c>
      <c r="F23" s="47"/>
      <c r="G23" s="33">
        <v>5633400000</v>
      </c>
      <c r="H23" s="47"/>
      <c r="I23" s="33">
        <v>5875100000</v>
      </c>
      <c r="K23" s="33">
        <v>5745300000</v>
      </c>
      <c r="L23"/>
      <c r="M23" s="10"/>
      <c r="N23" s="35"/>
      <c r="O23" s="33">
        <v>5419100000</v>
      </c>
      <c r="P23" s="42"/>
      <c r="Q23" s="33">
        <v>5688100000</v>
      </c>
      <c r="R23" s="33"/>
      <c r="S23" s="33">
        <v>5790000000</v>
      </c>
      <c r="T23" s="42"/>
      <c r="U23" s="33">
        <v>5836200000</v>
      </c>
      <c r="V23" s="42"/>
      <c r="W23" s="10"/>
      <c r="X23" s="42"/>
      <c r="Y23" s="33">
        <v>5637200000</v>
      </c>
      <c r="Z23" s="42"/>
      <c r="AA23" s="33"/>
      <c r="AB23" s="33"/>
      <c r="AC23" s="42"/>
    </row>
    <row r="24" spans="1:29" ht="18.649999999999999" customHeight="1" x14ac:dyDescent="0.25">
      <c r="D24" s="35"/>
      <c r="E24" s="35"/>
      <c r="F24" s="43"/>
      <c r="G24" s="35"/>
      <c r="H24" s="43"/>
      <c r="I24" s="35"/>
      <c r="K24" s="35"/>
      <c r="L24"/>
      <c r="M24" s="10"/>
      <c r="N24" s="35"/>
      <c r="O24" s="35"/>
      <c r="P24" s="42"/>
      <c r="Q24" s="35"/>
      <c r="R24" s="35"/>
      <c r="S24" s="35"/>
      <c r="T24" s="42"/>
      <c r="U24" s="35"/>
      <c r="V24" s="42"/>
      <c r="W24" s="10"/>
      <c r="X24" s="42"/>
      <c r="Y24" s="35"/>
      <c r="Z24" s="42"/>
      <c r="AA24" s="35"/>
      <c r="AB24" s="35"/>
      <c r="AC24" s="42"/>
    </row>
    <row r="25" spans="1:29" ht="18.649999999999999" customHeight="1" x14ac:dyDescent="0.3">
      <c r="A25" s="265" t="s">
        <v>89</v>
      </c>
      <c r="B25" s="264"/>
      <c r="C25" s="264"/>
      <c r="D25" s="35"/>
      <c r="E25" s="35"/>
      <c r="F25" s="43"/>
      <c r="G25" s="35"/>
      <c r="H25" s="43"/>
      <c r="I25" s="35"/>
      <c r="K25" s="35"/>
      <c r="L25"/>
      <c r="M25" s="10"/>
      <c r="N25" s="35"/>
      <c r="O25" s="35"/>
      <c r="P25" s="42"/>
      <c r="Q25" s="35"/>
      <c r="R25" s="35"/>
      <c r="S25" s="35"/>
      <c r="T25" s="42"/>
      <c r="U25" s="35"/>
      <c r="V25" s="42"/>
      <c r="W25" s="10"/>
      <c r="X25" s="42"/>
      <c r="Y25" s="35"/>
      <c r="Z25" s="42"/>
      <c r="AA25" s="35"/>
      <c r="AB25" s="35"/>
      <c r="AC25" s="42"/>
    </row>
    <row r="26" spans="1:29" ht="6.65" customHeight="1" x14ac:dyDescent="0.25">
      <c r="D26" s="35"/>
      <c r="E26" s="35"/>
      <c r="F26" s="43"/>
      <c r="G26" s="35"/>
      <c r="H26" s="43"/>
      <c r="I26" s="35"/>
      <c r="K26" s="35"/>
      <c r="L26"/>
      <c r="M26" s="10"/>
      <c r="N26" s="35"/>
      <c r="O26" s="35"/>
      <c r="P26" s="42"/>
      <c r="Q26" s="35"/>
      <c r="R26" s="35"/>
      <c r="S26" s="35"/>
      <c r="T26" s="42"/>
      <c r="U26" s="35"/>
      <c r="V26" s="42"/>
      <c r="W26" s="10"/>
      <c r="X26" s="42"/>
      <c r="Y26" s="35"/>
      <c r="Z26" s="42"/>
      <c r="AA26" s="35"/>
      <c r="AB26" s="35"/>
      <c r="AC26" s="42"/>
    </row>
    <row r="27" spans="1:29" ht="18.649999999999999" customHeight="1" x14ac:dyDescent="0.25">
      <c r="B27" s="263" t="s">
        <v>140</v>
      </c>
      <c r="C27" s="264"/>
      <c r="D27" s="35"/>
      <c r="E27" s="33">
        <v>233800000</v>
      </c>
      <c r="F27" s="47"/>
      <c r="G27" s="33">
        <v>87600000</v>
      </c>
      <c r="H27" s="47"/>
      <c r="I27" s="33">
        <v>94900000</v>
      </c>
      <c r="K27" s="33">
        <v>115100000</v>
      </c>
      <c r="L27"/>
      <c r="M27" s="5">
        <v>531400000</v>
      </c>
      <c r="N27" s="35"/>
      <c r="O27" s="33">
        <v>155600000</v>
      </c>
      <c r="P27" s="33"/>
      <c r="Q27" s="33">
        <v>-53500000</v>
      </c>
      <c r="R27" s="33"/>
      <c r="S27" s="33">
        <v>123800000</v>
      </c>
      <c r="T27" s="33"/>
      <c r="U27" s="33">
        <v>160300000</v>
      </c>
      <c r="V27" s="33"/>
      <c r="W27" s="5">
        <v>386200000</v>
      </c>
      <c r="X27" s="33"/>
      <c r="Y27" s="33">
        <v>274700000</v>
      </c>
      <c r="Z27" s="33"/>
      <c r="AA27" s="33"/>
      <c r="AB27" s="33"/>
      <c r="AC27" s="33"/>
    </row>
    <row r="28" spans="1:29" ht="6.65" customHeight="1" x14ac:dyDescent="0.25">
      <c r="D28" s="35"/>
      <c r="F28" s="43"/>
      <c r="H28" s="43"/>
      <c r="I28"/>
      <c r="K28"/>
      <c r="L28"/>
      <c r="M28" s="74"/>
      <c r="N28" s="35"/>
      <c r="S28"/>
      <c r="U28"/>
      <c r="V28"/>
      <c r="W28" s="74"/>
      <c r="X28"/>
      <c r="Y28"/>
      <c r="Z28"/>
      <c r="AA28"/>
      <c r="AB28"/>
      <c r="AC28"/>
    </row>
    <row r="29" spans="1:29" ht="15" hidden="1" customHeight="1" x14ac:dyDescent="0.25">
      <c r="B29" s="263" t="s">
        <v>90</v>
      </c>
      <c r="C29" s="264"/>
      <c r="D29" s="35"/>
      <c r="E29" s="17">
        <v>10000000</v>
      </c>
      <c r="F29" s="47"/>
      <c r="G29" s="17">
        <v>-13100000</v>
      </c>
      <c r="H29" s="47"/>
      <c r="I29" s="17">
        <v>310600000</v>
      </c>
      <c r="K29" s="17">
        <v>488800000</v>
      </c>
      <c r="L29"/>
      <c r="M29" s="6"/>
      <c r="N29" s="35"/>
      <c r="O29" s="17">
        <v>-238000000</v>
      </c>
      <c r="P29" s="17"/>
      <c r="Q29" s="17">
        <v>-87500000</v>
      </c>
      <c r="R29" s="17"/>
      <c r="S29" s="17">
        <v>9600000</v>
      </c>
      <c r="T29" s="17"/>
      <c r="U29" s="17">
        <v>128500000</v>
      </c>
      <c r="V29" s="17"/>
      <c r="W29" s="6"/>
      <c r="X29" s="17"/>
      <c r="Y29" s="17">
        <v>19000000</v>
      </c>
      <c r="Z29" s="17"/>
      <c r="AA29" s="17"/>
      <c r="AB29" s="17"/>
      <c r="AC29" s="17"/>
    </row>
    <row r="30" spans="1:29" ht="15" hidden="1" customHeight="1" x14ac:dyDescent="0.25">
      <c r="D30" s="35"/>
      <c r="F30" s="43"/>
      <c r="H30" s="43"/>
      <c r="I30"/>
      <c r="K30"/>
      <c r="L30"/>
      <c r="M30" s="74"/>
      <c r="N30" s="35"/>
      <c r="S30"/>
      <c r="U30"/>
      <c r="V30"/>
      <c r="W30" s="74"/>
      <c r="X30"/>
      <c r="Y30"/>
      <c r="Z30"/>
      <c r="AA30"/>
      <c r="AB30"/>
      <c r="AC30"/>
    </row>
    <row r="31" spans="1:29" ht="18.649999999999999" customHeight="1" x14ac:dyDescent="0.25">
      <c r="B31" s="263" t="s">
        <v>91</v>
      </c>
      <c r="C31" s="264"/>
      <c r="D31" s="35"/>
      <c r="E31" s="28">
        <v>6800000</v>
      </c>
      <c r="F31" s="47"/>
      <c r="G31" s="28">
        <v>14300000</v>
      </c>
      <c r="H31" s="47"/>
      <c r="I31" s="28">
        <v>6400000</v>
      </c>
      <c r="K31" s="28">
        <v>6100000</v>
      </c>
      <c r="L31"/>
      <c r="M31" s="36">
        <v>33600000</v>
      </c>
      <c r="N31" s="35"/>
      <c r="O31" s="28">
        <v>6600000</v>
      </c>
      <c r="P31" s="28"/>
      <c r="Q31" s="28">
        <v>5900000</v>
      </c>
      <c r="R31" s="28"/>
      <c r="S31" s="28">
        <v>7200000</v>
      </c>
      <c r="T31" s="28"/>
      <c r="U31" s="28">
        <v>5600000</v>
      </c>
      <c r="V31" s="28"/>
      <c r="W31" s="36">
        <v>25300000</v>
      </c>
      <c r="X31" s="28"/>
      <c r="Y31" s="28">
        <v>6100000</v>
      </c>
      <c r="Z31" s="28"/>
      <c r="AA31" s="28"/>
      <c r="AB31" s="28"/>
      <c r="AC31" s="28"/>
    </row>
    <row r="32" spans="1:29" ht="10.4" customHeight="1" x14ac:dyDescent="0.25">
      <c r="D32" s="35"/>
      <c r="F32" s="43"/>
      <c r="H32" s="43"/>
      <c r="I32"/>
      <c r="K32"/>
      <c r="L32"/>
      <c r="M32" s="74"/>
      <c r="N32" s="35"/>
      <c r="S32"/>
      <c r="U32"/>
      <c r="V32"/>
      <c r="W32" s="74"/>
      <c r="X32"/>
      <c r="Y32"/>
      <c r="Z32"/>
      <c r="AA32"/>
      <c r="AB32"/>
      <c r="AC32"/>
    </row>
    <row r="33" spans="1:29" ht="18.649999999999999" customHeight="1" x14ac:dyDescent="0.25">
      <c r="B33" s="263" t="s">
        <v>92</v>
      </c>
      <c r="C33" s="264"/>
      <c r="D33" s="35"/>
      <c r="E33" s="28">
        <v>227000000</v>
      </c>
      <c r="F33" s="47"/>
      <c r="G33" s="28">
        <v>73300000</v>
      </c>
      <c r="H33" s="47"/>
      <c r="I33" s="28">
        <v>88500000</v>
      </c>
      <c r="K33" s="28">
        <v>109000000</v>
      </c>
      <c r="L33"/>
      <c r="M33" s="36">
        <v>497800000</v>
      </c>
      <c r="N33" s="35"/>
      <c r="O33" s="28">
        <v>149000000</v>
      </c>
      <c r="P33" s="28"/>
      <c r="Q33" s="62">
        <v>-59400000</v>
      </c>
      <c r="R33" s="28"/>
      <c r="S33" s="28">
        <v>116600000</v>
      </c>
      <c r="T33" s="28"/>
      <c r="U33" s="28">
        <v>154700000</v>
      </c>
      <c r="V33" s="28"/>
      <c r="W33" s="36">
        <v>360900000</v>
      </c>
      <c r="X33" s="28"/>
      <c r="Y33" s="28">
        <v>268600000</v>
      </c>
      <c r="Z33" s="28"/>
      <c r="AA33" s="28"/>
      <c r="AB33" s="28"/>
      <c r="AC33" s="28"/>
    </row>
    <row r="34" spans="1:29" ht="18.649999999999999" customHeight="1" x14ac:dyDescent="0.25">
      <c r="D34" s="35"/>
      <c r="F34" s="43"/>
      <c r="H34" s="43"/>
      <c r="I34"/>
      <c r="K34"/>
      <c r="L34"/>
      <c r="M34" s="10"/>
      <c r="N34" s="35"/>
      <c r="P34" s="42"/>
      <c r="S34"/>
      <c r="T34" s="42"/>
      <c r="U34"/>
      <c r="V34" s="42"/>
      <c r="W34" s="10"/>
      <c r="X34" s="42"/>
      <c r="Y34"/>
      <c r="Z34" s="42"/>
      <c r="AA34"/>
      <c r="AB34"/>
      <c r="AC34" s="42"/>
    </row>
    <row r="35" spans="1:29" ht="18.649999999999999" customHeight="1" x14ac:dyDescent="0.3">
      <c r="A35" s="265" t="s">
        <v>93</v>
      </c>
      <c r="B35" s="264"/>
      <c r="C35" s="264"/>
      <c r="D35" s="35"/>
      <c r="F35" s="43"/>
      <c r="H35" s="43"/>
      <c r="I35"/>
      <c r="K35"/>
      <c r="L35"/>
      <c r="M35" s="10"/>
      <c r="N35" s="35"/>
      <c r="P35" s="42"/>
      <c r="S35"/>
      <c r="T35" s="42"/>
      <c r="U35"/>
      <c r="V35" s="42"/>
      <c r="W35" s="10"/>
      <c r="X35" s="42"/>
      <c r="Y35"/>
      <c r="Z35" s="42"/>
      <c r="AA35"/>
      <c r="AB35"/>
      <c r="AC35" s="42"/>
    </row>
    <row r="36" spans="1:29" ht="8.25" customHeight="1" x14ac:dyDescent="0.25">
      <c r="D36" s="35"/>
      <c r="F36" s="43"/>
      <c r="H36" s="43"/>
      <c r="I36"/>
      <c r="K36"/>
      <c r="L36"/>
      <c r="M36" s="10"/>
      <c r="N36" s="35"/>
      <c r="P36" s="42"/>
      <c r="S36"/>
      <c r="T36" s="42"/>
      <c r="U36"/>
      <c r="V36" s="42"/>
      <c r="W36" s="10"/>
      <c r="X36" s="42"/>
      <c r="Y36"/>
      <c r="Z36" s="42"/>
      <c r="AA36"/>
      <c r="AB36"/>
      <c r="AC36" s="42"/>
    </row>
    <row r="37" spans="1:29" ht="18.649999999999999" customHeight="1" x14ac:dyDescent="0.25">
      <c r="B37" s="263" t="s">
        <v>94</v>
      </c>
      <c r="C37" s="264"/>
      <c r="D37" s="35"/>
      <c r="E37" s="75">
        <v>60.424840029371651</v>
      </c>
      <c r="F37" s="47"/>
      <c r="G37" s="75">
        <v>60.255485353245263</v>
      </c>
      <c r="H37" s="47"/>
      <c r="I37" s="75">
        <v>54.612468600136999</v>
      </c>
      <c r="K37" s="75">
        <v>72.329062436445</v>
      </c>
      <c r="L37"/>
      <c r="M37" s="10"/>
      <c r="N37" s="35"/>
      <c r="O37" s="75">
        <v>57.418986438258401</v>
      </c>
      <c r="P37" s="42"/>
      <c r="Q37" s="75">
        <v>56.125499600319699</v>
      </c>
      <c r="R37" s="75"/>
      <c r="S37" s="75">
        <v>54.810031069684896</v>
      </c>
      <c r="T37" s="42"/>
      <c r="U37" s="75">
        <v>80.321715817694397</v>
      </c>
      <c r="V37" s="42"/>
      <c r="W37" s="10"/>
      <c r="X37" s="42"/>
      <c r="Y37" s="75">
        <v>59.7856154910097</v>
      </c>
      <c r="Z37" s="42"/>
      <c r="AA37" s="75"/>
      <c r="AB37" s="75"/>
      <c r="AC37" s="42"/>
    </row>
    <row r="38" spans="1:29" ht="8.25" customHeight="1" x14ac:dyDescent="0.25">
      <c r="D38" s="35"/>
      <c r="F38" s="43"/>
      <c r="H38" s="43"/>
      <c r="I38"/>
      <c r="K38"/>
      <c r="L38"/>
      <c r="M38" s="10"/>
      <c r="N38" s="35"/>
      <c r="P38" s="42"/>
      <c r="S38"/>
      <c r="T38" s="42"/>
      <c r="U38"/>
      <c r="V38" s="42"/>
      <c r="W38" s="10"/>
      <c r="X38" s="42"/>
      <c r="Y38"/>
      <c r="Z38" s="42"/>
      <c r="AA38"/>
      <c r="AB38"/>
      <c r="AC38" s="42"/>
    </row>
    <row r="39" spans="1:29" ht="18.649999999999999" customHeight="1" x14ac:dyDescent="0.25">
      <c r="B39" s="263" t="s">
        <v>95</v>
      </c>
      <c r="C39" s="264"/>
      <c r="D39" s="35"/>
      <c r="E39" s="76">
        <v>1.0054478099803901</v>
      </c>
      <c r="F39" s="47"/>
      <c r="G39" s="76">
        <v>0.99337547408343896</v>
      </c>
      <c r="H39" s="47"/>
      <c r="I39" s="76">
        <v>1.1563947633434</v>
      </c>
      <c r="K39" s="76">
        <v>1.2844175491679299</v>
      </c>
      <c r="L39"/>
      <c r="M39" s="10"/>
      <c r="N39" s="35"/>
      <c r="O39" s="76">
        <v>0.84348283572274096</v>
      </c>
      <c r="P39" s="42"/>
      <c r="Q39" s="76">
        <v>0.93644221689547502</v>
      </c>
      <c r="R39" s="76"/>
      <c r="S39" s="76">
        <v>1.0039885130823201</v>
      </c>
      <c r="T39" s="42"/>
      <c r="U39" s="76">
        <v>1.0854729280298001</v>
      </c>
      <c r="V39" s="42"/>
      <c r="W39" s="10"/>
      <c r="X39" s="42"/>
      <c r="Y39" s="76">
        <v>1.0138312586445399</v>
      </c>
      <c r="Z39" s="42"/>
      <c r="AA39" s="76"/>
      <c r="AB39" s="76"/>
      <c r="AC39" s="42"/>
    </row>
    <row r="40" spans="1:29" ht="8.25" customHeight="1" x14ac:dyDescent="0.25">
      <c r="D40" s="35"/>
      <c r="F40" s="43"/>
      <c r="H40" s="43"/>
      <c r="I40"/>
      <c r="K40"/>
      <c r="L40"/>
      <c r="M40" s="10"/>
      <c r="N40" s="35"/>
      <c r="P40" s="42"/>
      <c r="S40"/>
      <c r="T40" s="42"/>
      <c r="U40"/>
      <c r="V40" s="42"/>
      <c r="W40" s="10"/>
      <c r="X40" s="42"/>
      <c r="Y40"/>
      <c r="Z40" s="42"/>
      <c r="AA40"/>
      <c r="AB40"/>
      <c r="AC40" s="42"/>
    </row>
    <row r="41" spans="1:29" ht="18.649999999999999" customHeight="1" x14ac:dyDescent="0.25">
      <c r="B41" s="263" t="s">
        <v>96</v>
      </c>
      <c r="C41" s="264"/>
      <c r="D41" s="35"/>
      <c r="E41" s="76">
        <v>0.69676484789956539</v>
      </c>
      <c r="F41" s="47"/>
      <c r="G41" s="76">
        <v>0.3176549936990824</v>
      </c>
      <c r="H41" s="47"/>
      <c r="I41" s="76">
        <v>0.30508359038156802</v>
      </c>
      <c r="K41" s="76">
        <v>0.24023909888743</v>
      </c>
      <c r="L41"/>
      <c r="M41" s="10"/>
      <c r="N41" s="35"/>
      <c r="O41" s="76">
        <v>0.25668468933955801</v>
      </c>
      <c r="P41" s="42"/>
      <c r="Q41" s="76">
        <v>0.26588843374764898</v>
      </c>
      <c r="R41" s="76"/>
      <c r="S41" s="76">
        <v>0.240379965457686</v>
      </c>
      <c r="T41" s="42"/>
      <c r="U41" s="76">
        <v>0.23854562900517501</v>
      </c>
      <c r="V41" s="42"/>
      <c r="W41" s="10"/>
      <c r="X41" s="42"/>
      <c r="Y41" s="76">
        <v>0.25062087561200602</v>
      </c>
      <c r="Z41" s="42"/>
      <c r="AA41" s="76"/>
      <c r="AB41" s="76"/>
      <c r="AC41" s="42"/>
    </row>
    <row r="42" spans="1:29" ht="8.25" customHeight="1" x14ac:dyDescent="0.25">
      <c r="D42" s="35"/>
      <c r="F42" s="43"/>
      <c r="H42" s="43"/>
      <c r="I42"/>
      <c r="K42"/>
      <c r="L42"/>
      <c r="M42" s="10"/>
      <c r="N42" s="35"/>
      <c r="P42" s="42"/>
      <c r="S42"/>
      <c r="T42" s="42"/>
      <c r="U42"/>
      <c r="V42" s="42"/>
      <c r="W42" s="10"/>
      <c r="X42" s="42"/>
      <c r="Y42"/>
      <c r="Z42" s="42"/>
      <c r="AA42"/>
      <c r="AB42"/>
      <c r="AC42" s="42"/>
    </row>
    <row r="43" spans="1:29" ht="18.649999999999999" customHeight="1" x14ac:dyDescent="0.25">
      <c r="B43" s="263" t="s">
        <v>97</v>
      </c>
      <c r="C43" s="264"/>
      <c r="D43" s="35"/>
      <c r="E43" s="76">
        <v>2.7</v>
      </c>
      <c r="F43" s="47"/>
      <c r="G43" s="76">
        <v>0.9</v>
      </c>
      <c r="H43" s="47"/>
      <c r="I43" s="76">
        <v>0.8</v>
      </c>
      <c r="K43" s="76">
        <v>0.7</v>
      </c>
      <c r="L43"/>
      <c r="M43" s="10"/>
      <c r="N43" s="35"/>
      <c r="O43" s="76">
        <v>1.1000000000000001</v>
      </c>
      <c r="P43" s="42"/>
      <c r="Q43" s="76">
        <v>1.3</v>
      </c>
      <c r="R43" s="76"/>
      <c r="S43" s="76">
        <v>1.1000000000000001</v>
      </c>
      <c r="T43" s="42"/>
      <c r="U43" s="76">
        <v>1.1000000000000001</v>
      </c>
      <c r="V43" s="42"/>
      <c r="W43" s="10"/>
      <c r="X43" s="42"/>
      <c r="Y43" s="76">
        <v>1.1000000000000001</v>
      </c>
      <c r="Z43" s="42"/>
      <c r="AA43" s="76"/>
      <c r="AB43" s="76"/>
      <c r="AC43" s="42"/>
    </row>
    <row r="44" spans="1:29" ht="18.649999999999999" customHeight="1" x14ac:dyDescent="0.25">
      <c r="D44" s="35"/>
      <c r="F44" s="43"/>
      <c r="H44" s="43"/>
      <c r="I44"/>
      <c r="K44"/>
      <c r="L44"/>
      <c r="M44" s="10"/>
      <c r="N44" s="35"/>
      <c r="P44" s="42"/>
      <c r="S44"/>
      <c r="T44" s="42"/>
      <c r="U44"/>
      <c r="V44" s="42"/>
      <c r="W44" s="10"/>
      <c r="X44" s="42"/>
      <c r="Y44"/>
      <c r="Z44" s="42"/>
      <c r="AA44"/>
      <c r="AB44"/>
      <c r="AC44" s="42"/>
    </row>
    <row r="45" spans="1:29" ht="18.649999999999999" customHeight="1" x14ac:dyDescent="0.3">
      <c r="A45" s="265" t="s">
        <v>98</v>
      </c>
      <c r="B45" s="264"/>
      <c r="C45" s="264"/>
      <c r="D45" s="35"/>
      <c r="F45" s="43"/>
      <c r="H45" s="43"/>
      <c r="I45"/>
      <c r="K45"/>
      <c r="L45"/>
      <c r="M45" s="10"/>
      <c r="N45" s="35"/>
      <c r="P45" s="42"/>
      <c r="S45"/>
      <c r="T45" s="42"/>
      <c r="U45"/>
      <c r="V45" s="42"/>
      <c r="W45" s="10"/>
      <c r="X45" s="42"/>
      <c r="Y45"/>
      <c r="Z45" s="42"/>
      <c r="AA45"/>
      <c r="AB45"/>
      <c r="AC45" s="42"/>
    </row>
    <row r="46" spans="1:29" ht="18.649999999999999" customHeight="1" x14ac:dyDescent="0.25">
      <c r="B46" s="263" t="s">
        <v>99</v>
      </c>
      <c r="C46" s="264"/>
      <c r="D46" s="35"/>
      <c r="E46" s="75">
        <v>12462</v>
      </c>
      <c r="F46" s="47"/>
      <c r="G46" s="75">
        <v>12045</v>
      </c>
      <c r="H46" s="47"/>
      <c r="I46" s="75">
        <v>12070</v>
      </c>
      <c r="K46" s="75">
        <v>12132</v>
      </c>
      <c r="L46"/>
      <c r="M46" s="10"/>
      <c r="N46" s="35"/>
      <c r="O46" s="75">
        <v>11417</v>
      </c>
      <c r="P46" s="42"/>
      <c r="Q46" s="75">
        <v>11589</v>
      </c>
      <c r="R46" s="75"/>
      <c r="S46" s="75">
        <v>11532</v>
      </c>
      <c r="T46" s="42"/>
      <c r="U46" s="75">
        <v>11548</v>
      </c>
      <c r="V46" s="42"/>
      <c r="W46" s="10"/>
      <c r="X46" s="42"/>
      <c r="Y46" s="75">
        <v>11694</v>
      </c>
      <c r="Z46" s="42"/>
      <c r="AA46" s="75"/>
      <c r="AB46" s="75"/>
      <c r="AC46" s="42"/>
    </row>
    <row r="47" spans="1:29" ht="18.649999999999999" customHeight="1" x14ac:dyDescent="0.25">
      <c r="A47" s="35"/>
      <c r="B47" s="35"/>
      <c r="C47" s="35"/>
      <c r="D47" s="35"/>
      <c r="E47" s="35"/>
      <c r="F47" s="43"/>
      <c r="G47" s="35"/>
      <c r="H47" s="43"/>
      <c r="I47" s="35"/>
      <c r="J47" s="35"/>
      <c r="K47" s="35"/>
      <c r="L47" s="35"/>
      <c r="M47" s="42"/>
      <c r="N47" s="35"/>
      <c r="O47" s="35"/>
      <c r="P47" s="43"/>
      <c r="Q47" s="35"/>
      <c r="R47" s="43"/>
      <c r="S47" s="35"/>
      <c r="T47" s="35"/>
      <c r="U47" s="35"/>
      <c r="V47" s="35"/>
      <c r="W47" s="42"/>
      <c r="X47" s="42"/>
      <c r="Y47" s="35"/>
      <c r="Z47" s="42"/>
      <c r="AA47" s="35"/>
      <c r="AB47" s="35"/>
      <c r="AC47" s="42"/>
    </row>
    <row r="48" spans="1:29" ht="18.649999999999999" customHeight="1" x14ac:dyDescent="0.25">
      <c r="A48" s="72" t="s">
        <v>100</v>
      </c>
      <c r="B48" s="263" t="s">
        <v>101</v>
      </c>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42"/>
      <c r="AB48" s="42"/>
      <c r="AC48" s="42"/>
    </row>
    <row r="49" spans="1:29" ht="30" customHeight="1" x14ac:dyDescent="0.25">
      <c r="A49" s="72" t="s">
        <v>102</v>
      </c>
      <c r="B49" s="263" t="s">
        <v>135</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42"/>
      <c r="AB49" s="42"/>
      <c r="AC49" s="42"/>
    </row>
    <row r="50" spans="1:29" ht="10.5" customHeight="1" x14ac:dyDescent="0.25">
      <c r="A50" s="35"/>
      <c r="B50" s="35"/>
      <c r="C50" s="35"/>
      <c r="D50" s="35"/>
      <c r="E50" s="43"/>
      <c r="F50" s="43"/>
      <c r="G50" s="43"/>
      <c r="H50" s="43"/>
      <c r="I50" s="116"/>
      <c r="J50" s="35"/>
      <c r="K50" s="116"/>
      <c r="L50" s="27"/>
      <c r="M50" s="27"/>
      <c r="N50" s="35"/>
      <c r="O50" s="43"/>
      <c r="P50" s="43"/>
      <c r="Q50" s="43"/>
      <c r="R50" s="43"/>
      <c r="S50" s="116"/>
      <c r="T50" s="35"/>
      <c r="U50" s="116"/>
      <c r="V50" s="27"/>
      <c r="W50" s="27"/>
      <c r="X50" s="27"/>
      <c r="Y50" s="116"/>
      <c r="Z50" s="27"/>
      <c r="AA50" s="116"/>
      <c r="AB50" s="116"/>
      <c r="AC50" s="27"/>
    </row>
    <row r="51" spans="1:29" x14ac:dyDescent="0.25">
      <c r="A51" s="293" t="s">
        <v>151</v>
      </c>
      <c r="B51" s="293"/>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29"/>
      <c r="AB51" s="229"/>
      <c r="AC51" s="229"/>
    </row>
    <row r="52" spans="1:29" ht="18.649999999999999" customHeight="1" x14ac:dyDescent="0.25">
      <c r="A52" s="293"/>
      <c r="B52" s="293"/>
      <c r="C52" s="293"/>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29"/>
      <c r="AB52" s="229"/>
      <c r="AC52" s="229"/>
    </row>
    <row r="53" spans="1:29" ht="18.649999999999999" customHeight="1" x14ac:dyDescent="0.25">
      <c r="A53" s="293"/>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29"/>
      <c r="AB53" s="229"/>
      <c r="AC53" s="229"/>
    </row>
    <row r="54" spans="1:29" ht="18.649999999999999" customHeight="1" x14ac:dyDescent="0.25">
      <c r="A54" s="293"/>
      <c r="B54" s="293"/>
      <c r="C54" s="293"/>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29"/>
      <c r="AB54" s="229"/>
      <c r="AC54" s="229"/>
    </row>
    <row r="55" spans="1:29" ht="23.25" customHeight="1" x14ac:dyDescent="0.25">
      <c r="A55" s="293"/>
      <c r="B55" s="293"/>
      <c r="C55" s="293"/>
      <c r="D55" s="293"/>
      <c r="E55" s="293"/>
      <c r="F55" s="293"/>
      <c r="G55" s="293"/>
      <c r="H55" s="293"/>
      <c r="I55" s="293"/>
      <c r="J55" s="293"/>
      <c r="K55" s="293"/>
      <c r="L55" s="293"/>
      <c r="M55" s="293"/>
      <c r="N55" s="293"/>
      <c r="O55" s="293"/>
      <c r="P55" s="293"/>
      <c r="Q55" s="293"/>
      <c r="R55" s="293"/>
      <c r="S55" s="293"/>
      <c r="T55" s="293"/>
      <c r="U55" s="293"/>
      <c r="V55" s="293"/>
      <c r="W55" s="293"/>
      <c r="X55" s="293"/>
      <c r="Y55" s="293"/>
      <c r="Z55" s="293"/>
      <c r="AA55" s="229"/>
      <c r="AB55" s="229"/>
      <c r="AC55" s="229"/>
    </row>
    <row r="56" spans="1:29" ht="18.649999999999999" customHeight="1" x14ac:dyDescent="0.25">
      <c r="A56" s="293"/>
      <c r="B56" s="293"/>
      <c r="C56" s="293"/>
      <c r="D56" s="293"/>
      <c r="E56" s="293"/>
      <c r="F56" s="293"/>
      <c r="G56" s="293"/>
      <c r="H56" s="293"/>
      <c r="I56" s="293"/>
      <c r="J56" s="293"/>
      <c r="K56" s="293"/>
      <c r="L56" s="293"/>
      <c r="M56" s="293"/>
      <c r="N56" s="293"/>
      <c r="O56" s="293"/>
      <c r="P56" s="293"/>
      <c r="Q56" s="293"/>
      <c r="R56" s="293"/>
      <c r="S56" s="293"/>
      <c r="T56" s="293"/>
      <c r="U56" s="293"/>
      <c r="V56" s="293"/>
      <c r="W56" s="293"/>
      <c r="X56" s="293"/>
      <c r="Y56" s="293"/>
      <c r="Z56" s="293"/>
      <c r="AA56" s="229"/>
      <c r="AB56" s="229"/>
      <c r="AC56" s="229"/>
    </row>
    <row r="57" spans="1:29" ht="18.649999999999999" customHeight="1" x14ac:dyDescent="0.25">
      <c r="A57" s="35"/>
      <c r="B57" s="35"/>
      <c r="C57" s="35"/>
      <c r="D57" s="35"/>
      <c r="E57" s="43"/>
      <c r="F57" s="43"/>
      <c r="G57" s="43"/>
      <c r="H57" s="43"/>
      <c r="I57" s="116"/>
      <c r="J57" s="35"/>
      <c r="K57" s="116"/>
      <c r="L57" s="27"/>
      <c r="M57" s="27"/>
      <c r="N57" s="35"/>
      <c r="O57" s="43"/>
      <c r="P57" s="43"/>
      <c r="Q57" s="43"/>
      <c r="R57" s="43"/>
      <c r="S57" s="116"/>
      <c r="T57" s="35"/>
      <c r="U57" s="116"/>
      <c r="V57" s="27"/>
      <c r="W57" s="27"/>
      <c r="X57" s="27"/>
      <c r="Y57" s="116"/>
      <c r="Z57" s="27"/>
      <c r="AA57" s="116"/>
      <c r="AB57" s="116"/>
      <c r="AC57" s="27"/>
    </row>
    <row r="58" spans="1:29" ht="18.649999999999999" customHeight="1" x14ac:dyDescent="0.25">
      <c r="A58" s="42"/>
      <c r="B58" s="42"/>
      <c r="C58" s="42"/>
      <c r="D58" s="42"/>
      <c r="E58" s="46"/>
      <c r="F58" s="46"/>
      <c r="G58" s="46"/>
      <c r="H58" s="46"/>
      <c r="I58" s="118"/>
      <c r="J58" s="42"/>
      <c r="K58" s="118"/>
      <c r="L58" s="160"/>
      <c r="M58" s="160"/>
      <c r="N58" s="42"/>
      <c r="O58" s="46"/>
      <c r="P58" s="46"/>
      <c r="Q58" s="46"/>
      <c r="R58" s="46"/>
      <c r="S58" s="118"/>
      <c r="T58" s="42"/>
      <c r="U58" s="118"/>
      <c r="V58" s="160"/>
      <c r="W58" s="160"/>
      <c r="X58" s="160"/>
      <c r="Y58" s="118"/>
      <c r="Z58" s="160"/>
      <c r="AA58" s="118"/>
      <c r="AB58" s="118"/>
      <c r="AC58" s="160"/>
    </row>
    <row r="59" spans="1:29" x14ac:dyDescent="0.25">
      <c r="K59" s="117"/>
      <c r="M59" s="167"/>
      <c r="U59" s="117"/>
      <c r="W59" s="167"/>
      <c r="X59" s="167"/>
      <c r="Y59" s="117"/>
      <c r="Z59" s="167"/>
      <c r="AA59" s="117"/>
      <c r="AB59" s="117"/>
      <c r="AC59" s="167"/>
    </row>
    <row r="60" spans="1:29" ht="17.149999999999999" customHeight="1" x14ac:dyDescent="0.25">
      <c r="K60" s="117"/>
      <c r="U60" s="117"/>
      <c r="Y60" s="117"/>
      <c r="AA60" s="117"/>
      <c r="AB60" s="117"/>
    </row>
    <row r="61" spans="1:29" ht="17.149999999999999" customHeight="1" x14ac:dyDescent="0.25">
      <c r="K61" s="117"/>
      <c r="U61" s="117"/>
      <c r="Y61" s="117"/>
      <c r="AA61" s="117"/>
      <c r="AB61" s="117"/>
    </row>
    <row r="62" spans="1:29" ht="17.149999999999999" customHeight="1" x14ac:dyDescent="0.25">
      <c r="K62" s="117"/>
      <c r="U62" s="117"/>
      <c r="Y62" s="117"/>
      <c r="AA62" s="117"/>
      <c r="AB62" s="117"/>
    </row>
    <row r="63" spans="1:29" ht="17.149999999999999" customHeight="1" x14ac:dyDescent="0.25">
      <c r="K63" s="117"/>
      <c r="U63" s="117"/>
      <c r="Y63" s="117"/>
      <c r="AA63" s="117"/>
      <c r="AB63" s="117"/>
    </row>
    <row r="64" spans="1:29" ht="17.149999999999999" customHeight="1" x14ac:dyDescent="0.25">
      <c r="K64" s="117"/>
      <c r="U64" s="117"/>
      <c r="Y64" s="117"/>
      <c r="AA64" s="117"/>
      <c r="AB64" s="117"/>
    </row>
    <row r="65" spans="11:28" ht="17.149999999999999" customHeight="1" x14ac:dyDescent="0.25">
      <c r="K65" s="117"/>
      <c r="U65" s="117"/>
      <c r="Y65" s="117"/>
      <c r="AA65" s="117"/>
      <c r="AB65" s="117"/>
    </row>
    <row r="66" spans="11:28" ht="17.149999999999999" customHeight="1" x14ac:dyDescent="0.25">
      <c r="K66" s="117"/>
      <c r="U66" s="117"/>
      <c r="Y66" s="117"/>
      <c r="AA66" s="117"/>
      <c r="AB66" s="117"/>
    </row>
    <row r="67" spans="11:28" ht="17.149999999999999" customHeight="1" x14ac:dyDescent="0.25">
      <c r="K67" s="117"/>
      <c r="U67" s="117"/>
      <c r="Y67" s="117"/>
      <c r="AA67" s="117"/>
      <c r="AB67" s="117"/>
    </row>
    <row r="68" spans="11:28" ht="17.149999999999999" customHeight="1" x14ac:dyDescent="0.25">
      <c r="K68" s="117"/>
      <c r="U68" s="117"/>
      <c r="Y68" s="117"/>
      <c r="AA68" s="117"/>
      <c r="AB68" s="117"/>
    </row>
    <row r="69" spans="11:28" ht="17.149999999999999" customHeight="1" x14ac:dyDescent="0.25"/>
    <row r="70" spans="11:28" ht="17.149999999999999" customHeight="1" x14ac:dyDescent="0.25"/>
    <row r="71" spans="11:28" ht="17.149999999999999" customHeight="1" x14ac:dyDescent="0.25"/>
    <row r="72" spans="11:28" ht="17.149999999999999" customHeight="1" x14ac:dyDescent="0.25"/>
    <row r="73" spans="11:28" ht="17.149999999999999" customHeight="1" x14ac:dyDescent="0.25"/>
    <row r="74" spans="11:28" ht="17.149999999999999" customHeight="1" x14ac:dyDescent="0.25"/>
    <row r="75" spans="11:28" ht="17.149999999999999" customHeight="1" x14ac:dyDescent="0.25"/>
    <row r="76" spans="11:28" ht="17.149999999999999" customHeight="1" x14ac:dyDescent="0.25"/>
    <row r="77" spans="11:28" ht="17.149999999999999" customHeight="1" x14ac:dyDescent="0.25"/>
    <row r="78" spans="11:28" ht="17.149999999999999" customHeight="1" x14ac:dyDescent="0.25"/>
    <row r="79" spans="11:28" ht="17.149999999999999" customHeight="1" x14ac:dyDescent="0.25"/>
    <row r="80" spans="11:28" ht="17.149999999999999" customHeight="1" x14ac:dyDescent="0.25"/>
    <row r="81" ht="17.149999999999999" customHeight="1" x14ac:dyDescent="0.25"/>
    <row r="82" ht="17.149999999999999" customHeight="1" x14ac:dyDescent="0.25"/>
    <row r="83" ht="17.149999999999999" customHeight="1" x14ac:dyDescent="0.25"/>
    <row r="84" ht="17.149999999999999" customHeight="1" x14ac:dyDescent="0.25"/>
    <row r="85" ht="17.149999999999999" customHeight="1" x14ac:dyDescent="0.25"/>
    <row r="86" ht="17.149999999999999" customHeight="1" x14ac:dyDescent="0.25"/>
    <row r="87" ht="17.149999999999999" customHeight="1" x14ac:dyDescent="0.25"/>
    <row r="88" ht="17.149999999999999" customHeight="1" x14ac:dyDescent="0.25"/>
    <row r="89" ht="17.149999999999999" customHeight="1" x14ac:dyDescent="0.25"/>
    <row r="90" ht="17.149999999999999" customHeight="1" x14ac:dyDescent="0.25"/>
  </sheetData>
  <mergeCells count="25">
    <mergeCell ref="B48:Z48"/>
    <mergeCell ref="B49:Z49"/>
    <mergeCell ref="A51:Z56"/>
    <mergeCell ref="A1:Z1"/>
    <mergeCell ref="A3:Z3"/>
    <mergeCell ref="A4:Z4"/>
    <mergeCell ref="A5:Z5"/>
    <mergeCell ref="B41:C41"/>
    <mergeCell ref="B43:C43"/>
    <mergeCell ref="B17:C17"/>
    <mergeCell ref="A11:C11"/>
    <mergeCell ref="B46:C46"/>
    <mergeCell ref="A45:C45"/>
    <mergeCell ref="B29:C29"/>
    <mergeCell ref="B13:C13"/>
    <mergeCell ref="B15:C15"/>
    <mergeCell ref="A35:C35"/>
    <mergeCell ref="B37:C37"/>
    <mergeCell ref="B39:C39"/>
    <mergeCell ref="B21:C21"/>
    <mergeCell ref="B23:C23"/>
    <mergeCell ref="A25:C25"/>
    <mergeCell ref="B27:C27"/>
    <mergeCell ref="B31:C31"/>
    <mergeCell ref="B33:C33"/>
  </mergeCells>
  <printOptions horizontalCentered="1"/>
  <pageMargins left="0.25" right="0.25" top="0.25" bottom="0.5" header="0.5" footer="0.25"/>
  <pageSetup paperSize="5" scale="64" orientation="landscape" r:id="rId1"/>
  <headerFoot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F90"/>
  <sheetViews>
    <sheetView showGridLines="0" showRuler="0" topLeftCell="D1" zoomScale="90" zoomScaleNormal="90" zoomScaleSheetLayoutView="80" workbookViewId="0">
      <selection activeCell="F17" sqref="F17"/>
    </sheetView>
  </sheetViews>
  <sheetFormatPr defaultColWidth="13.54296875" defaultRowHeight="12.5" x14ac:dyDescent="0.25"/>
  <cols>
    <col min="1" max="1" width="2.54296875" customWidth="1"/>
    <col min="2" max="2" width="4.453125" customWidth="1"/>
    <col min="3" max="3" width="37.54296875" customWidth="1"/>
    <col min="4" max="4" width="0.453125" customWidth="1"/>
    <col min="5" max="5" width="10.54296875" customWidth="1"/>
    <col min="6" max="6" width="8.54296875" customWidth="1"/>
    <col min="7" max="7" width="0.54296875" customWidth="1"/>
    <col min="8" max="8" width="10.54296875" customWidth="1"/>
    <col min="9" max="9" width="8.54296875" customWidth="1"/>
    <col min="10" max="10" width="0.453125" customWidth="1"/>
    <col min="11" max="11" width="10.54296875" style="117" customWidth="1"/>
    <col min="12" max="12" width="8.54296875" style="117" customWidth="1"/>
    <col min="13" max="13" width="0.453125" customWidth="1"/>
    <col min="14" max="14" width="10.54296875" style="162" customWidth="1"/>
    <col min="15" max="15" width="8.54296875" style="162" customWidth="1"/>
    <col min="16" max="16" width="0.453125" style="162" customWidth="1"/>
    <col min="17" max="17" width="10.54296875" style="162" customWidth="1"/>
    <col min="18" max="18" width="8.54296875" style="162" customWidth="1"/>
    <col min="19" max="19" width="0.453125" customWidth="1"/>
    <col min="20" max="20" width="10.54296875" customWidth="1"/>
    <col min="21" max="21" width="8.54296875" customWidth="1"/>
    <col min="22" max="22" width="0.54296875" customWidth="1"/>
    <col min="23" max="23" width="10.54296875" customWidth="1"/>
    <col min="24" max="24" width="8.54296875" customWidth="1"/>
    <col min="25" max="25" width="0.453125" customWidth="1"/>
    <col min="26" max="26" width="10.54296875" style="117" customWidth="1"/>
    <col min="27" max="27" width="8.54296875" style="117" customWidth="1"/>
    <col min="28" max="28" width="0.453125" customWidth="1"/>
    <col min="29" max="29" width="10.54296875" style="162" customWidth="1"/>
    <col min="30" max="30" width="8.54296875" style="162" customWidth="1"/>
    <col min="31" max="31" width="0.453125" style="162" customWidth="1"/>
    <col min="32" max="32" width="10.54296875" style="162" customWidth="1"/>
    <col min="33" max="33" width="8.54296875" style="162" customWidth="1"/>
    <col min="34" max="34" width="0.453125" customWidth="1"/>
    <col min="35" max="35" width="10.54296875" customWidth="1"/>
    <col min="36" max="36" width="8.54296875" customWidth="1"/>
    <col min="37" max="37" width="0.7265625" customWidth="1"/>
    <col min="38" max="41" width="5.54296875" bestFit="1" customWidth="1"/>
    <col min="42" max="52" width="5.54296875" customWidth="1"/>
    <col min="53" max="53" width="7.453125" bestFit="1" customWidth="1"/>
    <col min="54" max="55" width="5.54296875" customWidth="1"/>
    <col min="56" max="56" width="7.453125" bestFit="1" customWidth="1"/>
    <col min="57" max="57" width="8.453125" bestFit="1" customWidth="1"/>
    <col min="58" max="58" width="5.54296875" bestFit="1" customWidth="1"/>
  </cols>
  <sheetData>
    <row r="1" spans="1:44" ht="55.5" customHeight="1" x14ac:dyDescent="0.25">
      <c r="A1" s="270" t="e" vm="1">
        <v>#VALUE!</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row>
    <row r="2" spans="1:44" ht="6" customHeight="1" x14ac:dyDescent="0.25">
      <c r="A2" s="35"/>
      <c r="B2" s="35"/>
      <c r="C2" s="35"/>
      <c r="D2" s="35"/>
      <c r="E2" s="43"/>
      <c r="F2" s="43"/>
      <c r="G2" s="43"/>
      <c r="H2" s="43"/>
      <c r="I2" s="43"/>
      <c r="J2" s="43"/>
      <c r="K2" s="116"/>
      <c r="L2" s="116"/>
      <c r="M2" s="35"/>
      <c r="N2" s="27"/>
      <c r="O2" s="27"/>
      <c r="P2" s="27"/>
      <c r="Q2" s="27"/>
      <c r="R2" s="27"/>
      <c r="S2" s="35"/>
      <c r="T2" s="43"/>
      <c r="U2" s="43"/>
      <c r="V2" s="43"/>
      <c r="W2" s="43"/>
      <c r="X2" s="43"/>
      <c r="Y2" s="43"/>
      <c r="Z2" s="116"/>
      <c r="AA2" s="116"/>
      <c r="AB2" s="35"/>
      <c r="AC2" s="27"/>
      <c r="AD2" s="27"/>
      <c r="AE2" s="27"/>
      <c r="AF2" s="27"/>
      <c r="AG2" s="27"/>
      <c r="AI2" s="43"/>
      <c r="AJ2" s="43"/>
    </row>
    <row r="3" spans="1:44" ht="22.5" customHeight="1" x14ac:dyDescent="0.4">
      <c r="A3" s="271" t="s">
        <v>25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row>
    <row r="4" spans="1:44" ht="22.5" customHeight="1" x14ac:dyDescent="0.4">
      <c r="A4" s="271" t="s">
        <v>9</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row>
    <row r="5" spans="1:44" ht="22.5" customHeight="1" x14ac:dyDescent="0.35">
      <c r="A5" s="294" t="s">
        <v>10</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row>
    <row r="6" spans="1:44" ht="22.5" customHeight="1" x14ac:dyDescent="0.35">
      <c r="A6" s="294" t="s">
        <v>11</v>
      </c>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row>
    <row r="7" spans="1:44" ht="4.5" customHeight="1" x14ac:dyDescent="0.25">
      <c r="A7" s="35"/>
      <c r="B7" s="35"/>
      <c r="C7" s="35"/>
      <c r="D7" s="35"/>
      <c r="E7" s="43"/>
      <c r="F7" s="43"/>
      <c r="G7" s="43"/>
      <c r="H7" s="43"/>
      <c r="I7" s="43"/>
      <c r="J7" s="43"/>
      <c r="K7" s="116"/>
      <c r="L7" s="116"/>
      <c r="M7" s="35"/>
      <c r="N7" s="27"/>
      <c r="O7" s="27"/>
      <c r="P7" s="27"/>
      <c r="Q7" s="27"/>
      <c r="R7" s="27"/>
      <c r="S7" s="35"/>
      <c r="T7" s="43"/>
      <c r="U7" s="116"/>
      <c r="V7" s="116"/>
      <c r="W7" s="35"/>
      <c r="X7" s="27"/>
      <c r="Y7" s="27"/>
      <c r="Z7" s="27"/>
      <c r="AA7" s="116"/>
      <c r="AB7" s="35"/>
      <c r="AC7" s="27"/>
      <c r="AD7" s="27"/>
      <c r="AE7" s="27"/>
      <c r="AF7" s="27"/>
      <c r="AG7" s="27"/>
      <c r="AI7" s="43"/>
      <c r="AJ7" s="43"/>
    </row>
    <row r="8" spans="1:44" ht="5.25" customHeight="1" x14ac:dyDescent="0.25">
      <c r="A8" s="35"/>
      <c r="B8" s="35"/>
      <c r="C8" s="35"/>
      <c r="D8" s="35"/>
      <c r="E8" s="43"/>
      <c r="F8" s="43"/>
      <c r="G8" s="43"/>
      <c r="H8" s="43"/>
      <c r="I8" s="43"/>
      <c r="J8" s="43"/>
      <c r="K8" s="116"/>
      <c r="L8" s="116"/>
      <c r="M8" s="35"/>
      <c r="N8" s="27"/>
      <c r="O8" s="27"/>
      <c r="P8" s="27"/>
      <c r="Q8" s="27"/>
      <c r="R8" s="27"/>
      <c r="S8" s="35"/>
      <c r="T8" s="43"/>
      <c r="U8" s="43"/>
      <c r="V8" s="43"/>
      <c r="W8" s="43"/>
      <c r="X8" s="43"/>
      <c r="Y8" s="43"/>
      <c r="Z8" s="116"/>
      <c r="AA8" s="116"/>
      <c r="AB8" s="35"/>
      <c r="AC8" s="27"/>
      <c r="AD8" s="27"/>
      <c r="AE8" s="27"/>
      <c r="AF8" s="27"/>
      <c r="AG8" s="27"/>
      <c r="AI8" s="43"/>
      <c r="AJ8" s="43"/>
    </row>
    <row r="9" spans="1:44" ht="26.15" customHeight="1" x14ac:dyDescent="0.25">
      <c r="A9" s="35"/>
      <c r="B9" s="35"/>
      <c r="C9" s="35"/>
      <c r="D9" s="35"/>
      <c r="E9" s="268" t="s">
        <v>54</v>
      </c>
      <c r="F9" s="268"/>
      <c r="G9" s="268"/>
      <c r="H9" s="268"/>
      <c r="I9" s="268"/>
      <c r="J9" s="268"/>
      <c r="K9" s="268"/>
      <c r="L9" s="268"/>
      <c r="M9" s="268"/>
      <c r="N9" s="268"/>
      <c r="O9" s="268"/>
      <c r="Q9" s="295"/>
      <c r="R9" s="295"/>
      <c r="S9" s="26"/>
      <c r="T9" s="279" t="s">
        <v>54</v>
      </c>
      <c r="U9" s="279"/>
      <c r="V9" s="279"/>
      <c r="W9" s="279"/>
      <c r="X9" s="279"/>
      <c r="Y9" s="279"/>
      <c r="Z9" s="279"/>
      <c r="AA9" s="279"/>
      <c r="AB9" s="279"/>
      <c r="AC9" s="279"/>
      <c r="AD9" s="279"/>
      <c r="AF9" s="295"/>
      <c r="AG9" s="295"/>
      <c r="AI9" s="279" t="s">
        <v>54</v>
      </c>
      <c r="AJ9" s="279"/>
      <c r="AK9" s="279"/>
      <c r="AL9" s="35"/>
      <c r="AM9" s="35"/>
      <c r="AN9" s="35"/>
      <c r="AO9" s="35"/>
      <c r="AP9" s="35"/>
      <c r="AQ9" s="35"/>
      <c r="AR9" s="35"/>
    </row>
    <row r="10" spans="1:44" ht="18.649999999999999" customHeight="1" x14ac:dyDescent="0.3">
      <c r="A10" s="35"/>
      <c r="B10" s="35"/>
      <c r="C10" s="35"/>
      <c r="D10" s="35"/>
      <c r="E10" s="297" t="s">
        <v>20</v>
      </c>
      <c r="F10" s="297"/>
      <c r="G10" s="21"/>
      <c r="H10" s="297" t="s">
        <v>21</v>
      </c>
      <c r="I10" s="297"/>
      <c r="J10" s="111"/>
      <c r="K10" s="298" t="s">
        <v>22</v>
      </c>
      <c r="L10" s="298"/>
      <c r="M10" s="30"/>
      <c r="N10" s="298" t="s">
        <v>23</v>
      </c>
      <c r="O10" s="298"/>
      <c r="Q10" s="295" t="s">
        <v>55</v>
      </c>
      <c r="R10" s="295"/>
      <c r="S10" s="26"/>
      <c r="T10" s="270" t="s">
        <v>20</v>
      </c>
      <c r="U10" s="270"/>
      <c r="W10" s="270" t="s">
        <v>21</v>
      </c>
      <c r="X10" s="270"/>
      <c r="Y10" s="26"/>
      <c r="Z10" s="270" t="s">
        <v>22</v>
      </c>
      <c r="AA10" s="270"/>
      <c r="AB10" s="26"/>
      <c r="AC10" s="296" t="s">
        <v>23</v>
      </c>
      <c r="AD10" s="296"/>
      <c r="AF10" s="295" t="s">
        <v>55</v>
      </c>
      <c r="AG10" s="295"/>
      <c r="AI10" s="270" t="s">
        <v>20</v>
      </c>
      <c r="AJ10" s="270"/>
    </row>
    <row r="11" spans="1:44" ht="18.649999999999999" customHeight="1" x14ac:dyDescent="0.25">
      <c r="A11" s="35"/>
      <c r="B11" s="35"/>
      <c r="C11" s="35"/>
      <c r="D11" s="35"/>
      <c r="E11" s="303">
        <v>2024</v>
      </c>
      <c r="F11" s="264"/>
      <c r="G11" s="44"/>
      <c r="H11" s="303">
        <f>$E$11</f>
        <v>2024</v>
      </c>
      <c r="I11" s="264"/>
      <c r="J11" s="44"/>
      <c r="K11" s="303">
        <f>$E$11</f>
        <v>2024</v>
      </c>
      <c r="L11" s="264"/>
      <c r="N11" s="304">
        <f>E11</f>
        <v>2024</v>
      </c>
      <c r="O11" s="275"/>
      <c r="Q11" s="299">
        <f>E11</f>
        <v>2024</v>
      </c>
      <c r="R11" s="300"/>
      <c r="S11" s="26"/>
      <c r="T11" s="303">
        <v>2025</v>
      </c>
      <c r="U11" s="264"/>
      <c r="W11" s="303">
        <f>$T$11</f>
        <v>2025</v>
      </c>
      <c r="X11" s="264"/>
      <c r="Z11" s="303">
        <f>$T$11</f>
        <v>2025</v>
      </c>
      <c r="AA11" s="264"/>
      <c r="AC11" s="304">
        <f>T11</f>
        <v>2025</v>
      </c>
      <c r="AD11" s="275"/>
      <c r="AF11" s="299">
        <f>T11</f>
        <v>2025</v>
      </c>
      <c r="AG11" s="300"/>
      <c r="AI11" s="303">
        <v>2026</v>
      </c>
      <c r="AJ11" s="264"/>
    </row>
    <row r="12" spans="1:44" ht="18.649999999999999" customHeight="1" x14ac:dyDescent="0.25">
      <c r="A12" s="35"/>
      <c r="B12" s="35"/>
      <c r="C12" s="35"/>
      <c r="D12" s="35"/>
      <c r="E12" s="29" t="s">
        <v>29</v>
      </c>
      <c r="F12" s="29" t="s">
        <v>28</v>
      </c>
      <c r="G12" s="44"/>
      <c r="H12" s="29" t="s">
        <v>29</v>
      </c>
      <c r="I12" s="29" t="s">
        <v>28</v>
      </c>
      <c r="J12" s="44"/>
      <c r="K12" s="158" t="s">
        <v>29</v>
      </c>
      <c r="L12" s="158" t="s">
        <v>28</v>
      </c>
      <c r="N12" s="158" t="s">
        <v>27</v>
      </c>
      <c r="O12" s="158" t="s">
        <v>28</v>
      </c>
      <c r="Q12" s="180" t="s">
        <v>27</v>
      </c>
      <c r="R12" s="180" t="s">
        <v>28</v>
      </c>
      <c r="S12" s="26"/>
      <c r="T12" s="29" t="s">
        <v>29</v>
      </c>
      <c r="U12" s="29" t="s">
        <v>28</v>
      </c>
      <c r="W12" s="29" t="s">
        <v>29</v>
      </c>
      <c r="X12" s="29" t="s">
        <v>28</v>
      </c>
      <c r="Y12" s="29"/>
      <c r="Z12" s="29" t="s">
        <v>29</v>
      </c>
      <c r="AA12" s="29" t="s">
        <v>28</v>
      </c>
      <c r="AB12" s="26"/>
      <c r="AC12" s="158" t="s">
        <v>27</v>
      </c>
      <c r="AD12" s="158" t="s">
        <v>28</v>
      </c>
      <c r="AF12" s="180" t="s">
        <v>27</v>
      </c>
      <c r="AG12" s="180" t="s">
        <v>28</v>
      </c>
      <c r="AI12" s="29" t="s">
        <v>29</v>
      </c>
      <c r="AJ12" s="29" t="s">
        <v>28</v>
      </c>
    </row>
    <row r="13" spans="1:44" ht="18.649999999999999" customHeight="1" x14ac:dyDescent="0.25">
      <c r="A13" s="35"/>
      <c r="B13" s="35"/>
      <c r="C13" s="35"/>
      <c r="D13" s="35"/>
      <c r="E13" s="32" t="s">
        <v>31</v>
      </c>
      <c r="F13" s="32" t="s">
        <v>4</v>
      </c>
      <c r="G13" s="44"/>
      <c r="H13" s="32" t="s">
        <v>31</v>
      </c>
      <c r="I13" s="32" t="s">
        <v>4</v>
      </c>
      <c r="J13" s="44"/>
      <c r="K13" s="159" t="s">
        <v>31</v>
      </c>
      <c r="L13" s="159" t="s">
        <v>4</v>
      </c>
      <c r="N13" s="159" t="s">
        <v>30</v>
      </c>
      <c r="O13" s="159" t="s">
        <v>4</v>
      </c>
      <c r="Q13" s="181" t="s">
        <v>30</v>
      </c>
      <c r="R13" s="181" t="s">
        <v>4</v>
      </c>
      <c r="S13" s="26"/>
      <c r="T13" s="32" t="s">
        <v>31</v>
      </c>
      <c r="U13" s="32" t="s">
        <v>4</v>
      </c>
      <c r="W13" s="32" t="s">
        <v>31</v>
      </c>
      <c r="X13" s="32" t="s">
        <v>4</v>
      </c>
      <c r="Y13" s="32"/>
      <c r="Z13" s="32" t="s">
        <v>31</v>
      </c>
      <c r="AA13" s="32" t="s">
        <v>4</v>
      </c>
      <c r="AB13" s="26"/>
      <c r="AC13" s="159" t="s">
        <v>30</v>
      </c>
      <c r="AD13" s="159" t="s">
        <v>4</v>
      </c>
      <c r="AF13" s="181" t="s">
        <v>30</v>
      </c>
      <c r="AG13" s="181" t="s">
        <v>4</v>
      </c>
      <c r="AI13" s="32" t="s">
        <v>31</v>
      </c>
      <c r="AJ13" s="32" t="s">
        <v>4</v>
      </c>
    </row>
    <row r="14" spans="1:44" ht="18.649999999999999" customHeight="1" x14ac:dyDescent="0.3">
      <c r="A14" s="265" t="s">
        <v>32</v>
      </c>
      <c r="B14" s="263"/>
      <c r="C14" s="263"/>
      <c r="D14" s="35"/>
      <c r="E14" s="33">
        <v>953300000</v>
      </c>
      <c r="F14" s="225"/>
      <c r="H14" s="33">
        <v>870800000</v>
      </c>
      <c r="I14" s="225"/>
      <c r="J14" s="225"/>
      <c r="K14" s="33">
        <v>875800000</v>
      </c>
      <c r="L14" s="225"/>
      <c r="M14" s="225"/>
      <c r="N14" s="33">
        <v>983400000</v>
      </c>
      <c r="O14" s="225"/>
      <c r="P14" s="225"/>
      <c r="Q14" s="5">
        <f>E14+H14+K14+N14</f>
        <v>3683300000</v>
      </c>
      <c r="R14" s="224"/>
      <c r="S14" s="34"/>
      <c r="T14" s="33">
        <v>840600000</v>
      </c>
      <c r="U14" s="225"/>
      <c r="W14" s="33">
        <v>875700000</v>
      </c>
      <c r="X14" s="225"/>
      <c r="Y14" s="225"/>
      <c r="Z14" s="33">
        <v>901200000</v>
      </c>
      <c r="AA14" s="225"/>
      <c r="AB14" s="225"/>
      <c r="AC14" s="33">
        <v>969800000</v>
      </c>
      <c r="AD14" s="225"/>
      <c r="AE14" s="225"/>
      <c r="AF14" s="5">
        <f>T14+W14+Z14+AC14</f>
        <v>3587300000</v>
      </c>
      <c r="AG14" s="224"/>
      <c r="AI14" s="33">
        <v>939900000</v>
      </c>
      <c r="AJ14" s="225"/>
    </row>
    <row r="15" spans="1:44" ht="18.649999999999999" customHeight="1" x14ac:dyDescent="0.3">
      <c r="A15" s="35"/>
      <c r="B15" s="35"/>
      <c r="C15" s="35"/>
      <c r="D15" s="35"/>
      <c r="E15" s="223"/>
      <c r="F15" s="77"/>
      <c r="H15" s="223"/>
      <c r="I15" s="77"/>
      <c r="J15" s="77"/>
      <c r="K15" s="223"/>
      <c r="L15" s="77"/>
      <c r="M15" s="77"/>
      <c r="N15" s="223"/>
      <c r="O15" s="77"/>
      <c r="P15" s="77"/>
      <c r="Q15" s="224"/>
      <c r="R15" s="78"/>
      <c r="S15" s="35"/>
      <c r="T15" s="223"/>
      <c r="U15" s="77"/>
      <c r="W15" s="223"/>
      <c r="X15" s="77"/>
      <c r="Y15" s="77"/>
      <c r="Z15" s="223"/>
      <c r="AA15" s="77"/>
      <c r="AB15" s="77"/>
      <c r="AC15" s="223"/>
      <c r="AD15" s="77"/>
      <c r="AE15" s="77"/>
      <c r="AF15" s="224"/>
      <c r="AG15" s="78"/>
      <c r="AI15" s="223"/>
      <c r="AJ15" s="77"/>
    </row>
    <row r="16" spans="1:44" ht="18.649999999999999" customHeight="1" x14ac:dyDescent="0.3">
      <c r="A16" s="265" t="s">
        <v>33</v>
      </c>
      <c r="B16" s="263"/>
      <c r="C16" s="263"/>
      <c r="D16" s="35"/>
      <c r="E16" s="77"/>
      <c r="F16" s="77"/>
      <c r="H16" s="77"/>
      <c r="I16" s="77"/>
      <c r="J16" s="77"/>
      <c r="K16" s="77"/>
      <c r="L16" s="77"/>
      <c r="M16" s="77"/>
      <c r="N16" s="77"/>
      <c r="O16" s="77"/>
      <c r="P16" s="77"/>
      <c r="Q16" s="78"/>
      <c r="R16" s="78"/>
      <c r="S16" s="35"/>
      <c r="T16" s="77"/>
      <c r="U16" s="77"/>
      <c r="W16" s="77"/>
      <c r="X16" s="77"/>
      <c r="Y16" s="77"/>
      <c r="Z16" s="77"/>
      <c r="AA16" s="77"/>
      <c r="AB16" s="77"/>
      <c r="AC16" s="77"/>
      <c r="AD16" s="77"/>
      <c r="AE16" s="77"/>
      <c r="AF16" s="78"/>
      <c r="AG16" s="78"/>
      <c r="AI16" s="77"/>
      <c r="AJ16" s="77"/>
    </row>
    <row r="17" spans="1:58" ht="18.649999999999999" customHeight="1" x14ac:dyDescent="0.3">
      <c r="A17" s="35"/>
      <c r="B17" s="263" t="s">
        <v>34</v>
      </c>
      <c r="C17" s="263"/>
      <c r="D17" s="35"/>
      <c r="E17" s="33">
        <v>593600000</v>
      </c>
      <c r="F17" s="79">
        <f>ROUND(E17/E$14,3)</f>
        <v>0.623</v>
      </c>
      <c r="H17" s="33">
        <v>545900000</v>
      </c>
      <c r="I17" s="79">
        <f>ROUND(H17/H$14,3)</f>
        <v>0.627</v>
      </c>
      <c r="J17" s="79"/>
      <c r="K17" s="33">
        <v>575600000</v>
      </c>
      <c r="L17" s="79">
        <f>ROUND(K17/K$14,3)</f>
        <v>0.65700000000000003</v>
      </c>
      <c r="M17" s="79"/>
      <c r="N17" s="33">
        <v>681200000</v>
      </c>
      <c r="O17" s="79">
        <f>ROUND(N17/N$14,3)</f>
        <v>0.69299999999999995</v>
      </c>
      <c r="P17" s="77"/>
      <c r="Q17" s="5">
        <f>SUM(E17,H17,K17,N17)</f>
        <v>2396300000</v>
      </c>
      <c r="R17" s="80">
        <f>ROUND(Q17/Q$14,3)</f>
        <v>0.65100000000000002</v>
      </c>
      <c r="S17" s="34"/>
      <c r="T17" s="33">
        <v>560800000</v>
      </c>
      <c r="U17" s="79">
        <f>ROUND(T17/T$14,3)</f>
        <v>0.66700000000000004</v>
      </c>
      <c r="W17" s="33">
        <v>597900000</v>
      </c>
      <c r="X17" s="79">
        <f>ROUND(W17/W$14,3)</f>
        <v>0.68300000000000005</v>
      </c>
      <c r="Y17" s="79"/>
      <c r="Z17" s="33">
        <v>621100000</v>
      </c>
      <c r="AA17" s="79">
        <f>ROUND(Z17/Z$14,3)</f>
        <v>0.68899999999999995</v>
      </c>
      <c r="AB17" s="79"/>
      <c r="AC17" s="33">
        <v>698100000</v>
      </c>
      <c r="AD17" s="79">
        <f>ROUND(AC17/AC$14,3)</f>
        <v>0.72</v>
      </c>
      <c r="AE17" s="77"/>
      <c r="AF17" s="5">
        <f>SUM(T17,W17,Z17,AC17)</f>
        <v>2477900000</v>
      </c>
      <c r="AG17" s="80">
        <f>ROUND(AF17/AF$14,3)</f>
        <v>0.69099999999999995</v>
      </c>
      <c r="AI17" s="33">
        <v>646300000</v>
      </c>
      <c r="AJ17" s="79">
        <f>ROUND(AI17/AI$14,3)</f>
        <v>0.68799999999999994</v>
      </c>
    </row>
    <row r="18" spans="1:58" ht="27.75" customHeight="1" x14ac:dyDescent="0.3">
      <c r="A18" s="35"/>
      <c r="B18" s="35"/>
      <c r="C18" s="42" t="s">
        <v>8</v>
      </c>
      <c r="D18" s="35"/>
      <c r="E18" s="62">
        <v>27800000</v>
      </c>
      <c r="F18" s="77"/>
      <c r="H18" s="62">
        <v>28000000</v>
      </c>
      <c r="I18" s="77"/>
      <c r="J18" s="77"/>
      <c r="K18" s="62">
        <v>18900000</v>
      </c>
      <c r="L18" s="77"/>
      <c r="M18" s="77"/>
      <c r="N18" s="62">
        <v>18600000</v>
      </c>
      <c r="O18" s="77"/>
      <c r="P18" s="77"/>
      <c r="Q18" s="36">
        <f>SUM(E18,H18,K18,N18)</f>
        <v>93300000</v>
      </c>
      <c r="R18" s="81"/>
      <c r="S18" s="34"/>
      <c r="T18" s="62">
        <v>16400000</v>
      </c>
      <c r="U18" s="77"/>
      <c r="W18" s="62">
        <v>16100000</v>
      </c>
      <c r="X18" s="77"/>
      <c r="Y18" s="77"/>
      <c r="Z18" s="62">
        <v>16400000</v>
      </c>
      <c r="AA18" s="77"/>
      <c r="AB18" s="77"/>
      <c r="AC18" s="62">
        <v>16300000</v>
      </c>
      <c r="AD18" s="77"/>
      <c r="AE18" s="77"/>
      <c r="AF18" s="36">
        <f>SUM(T18,W18,Z18,AC18)</f>
        <v>65200000</v>
      </c>
      <c r="AG18" s="81"/>
      <c r="AI18" s="62">
        <v>16100000</v>
      </c>
      <c r="AJ18" s="77"/>
    </row>
    <row r="19" spans="1:58" ht="25.5" x14ac:dyDescent="0.3">
      <c r="A19" s="35"/>
      <c r="B19" s="35"/>
      <c r="C19" s="42" t="s">
        <v>36</v>
      </c>
      <c r="D19" s="35"/>
      <c r="E19" s="28">
        <v>4300000</v>
      </c>
      <c r="F19" s="77"/>
      <c r="H19" s="28">
        <v>4200000</v>
      </c>
      <c r="I19" s="77"/>
      <c r="J19" s="77"/>
      <c r="K19" s="28">
        <v>4200000</v>
      </c>
      <c r="L19" s="77"/>
      <c r="M19" s="77"/>
      <c r="N19" s="28">
        <v>4700000</v>
      </c>
      <c r="O19" s="77"/>
      <c r="P19" s="77"/>
      <c r="Q19" s="36">
        <f>SUM(E19,H19,K19,N19)</f>
        <v>17400000</v>
      </c>
      <c r="R19" s="81"/>
      <c r="S19" s="34"/>
      <c r="T19" s="28">
        <v>4300000</v>
      </c>
      <c r="U19" s="77"/>
      <c r="W19" s="28">
        <v>4200000</v>
      </c>
      <c r="X19" s="77"/>
      <c r="Y19" s="77"/>
      <c r="Z19" s="28">
        <v>3700000</v>
      </c>
      <c r="AA19" s="77"/>
      <c r="AB19" s="77"/>
      <c r="AC19" s="28">
        <v>3500000</v>
      </c>
      <c r="AD19" s="77"/>
      <c r="AE19" s="77"/>
      <c r="AF19" s="36">
        <f>SUM(T19,W19,Z19,AC19)</f>
        <v>15700000</v>
      </c>
      <c r="AG19" s="81"/>
      <c r="AI19" s="28">
        <v>4200000</v>
      </c>
      <c r="AJ19" s="77"/>
    </row>
    <row r="20" spans="1:58" ht="18.649999999999999" customHeight="1" x14ac:dyDescent="0.3">
      <c r="A20" s="35"/>
      <c r="B20" s="35"/>
      <c r="C20" s="42" t="s">
        <v>108</v>
      </c>
      <c r="D20" s="35"/>
      <c r="E20" s="62">
        <v>1400000</v>
      </c>
      <c r="F20" s="77"/>
      <c r="H20" s="62">
        <v>600000</v>
      </c>
      <c r="I20" s="77"/>
      <c r="J20" s="77"/>
      <c r="K20" s="62">
        <v>900000</v>
      </c>
      <c r="L20" s="77"/>
      <c r="M20" s="77"/>
      <c r="N20" s="62">
        <v>700000</v>
      </c>
      <c r="O20" s="77"/>
      <c r="P20" s="77"/>
      <c r="Q20" s="52">
        <f>SUM(E20,H20,K20,N20)</f>
        <v>3600000</v>
      </c>
      <c r="R20" s="81"/>
      <c r="S20" s="34"/>
      <c r="T20" s="62">
        <v>200000</v>
      </c>
      <c r="U20" s="77"/>
      <c r="W20" s="62">
        <v>400000</v>
      </c>
      <c r="X20" s="77"/>
      <c r="Y20" s="77"/>
      <c r="Z20" s="62">
        <v>800000</v>
      </c>
      <c r="AA20" s="77"/>
      <c r="AB20" s="77"/>
      <c r="AC20" s="62">
        <v>5400000</v>
      </c>
      <c r="AD20" s="77"/>
      <c r="AE20" s="77"/>
      <c r="AF20" s="52">
        <f>SUM(T20,W20,Z20,AC20)</f>
        <v>6800000</v>
      </c>
      <c r="AG20" s="81"/>
      <c r="AI20" s="62">
        <v>300000</v>
      </c>
      <c r="AJ20" s="77"/>
    </row>
    <row r="21" spans="1:58" ht="18.649999999999999" customHeight="1" x14ac:dyDescent="0.3">
      <c r="A21" s="35"/>
      <c r="B21" s="263" t="s">
        <v>37</v>
      </c>
      <c r="C21" s="263"/>
      <c r="D21" s="35"/>
      <c r="E21" s="82">
        <f>SUM(E17:E20)</f>
        <v>627100000</v>
      </c>
      <c r="F21" s="79">
        <f>ROUND(E21/E$14,3)</f>
        <v>0.65800000000000003</v>
      </c>
      <c r="H21" s="82">
        <f>SUM(H17:H20)</f>
        <v>578700000</v>
      </c>
      <c r="I21" s="79">
        <f>ROUND(H21/H$14,3)</f>
        <v>0.66500000000000004</v>
      </c>
      <c r="J21" s="79"/>
      <c r="K21" s="82">
        <f>SUM(K17:K20)</f>
        <v>599600000</v>
      </c>
      <c r="L21" s="79">
        <f>ROUND(K21/K$14,3)</f>
        <v>0.68500000000000005</v>
      </c>
      <c r="M21" s="79"/>
      <c r="N21" s="82">
        <f>SUM(N17:N20)</f>
        <v>705200000</v>
      </c>
      <c r="O21" s="79">
        <f>ROUND(N21/N$14,3)</f>
        <v>0.71699999999999997</v>
      </c>
      <c r="P21" s="77"/>
      <c r="Q21" s="83">
        <f>SUM(Q17:Q20)</f>
        <v>2510600000</v>
      </c>
      <c r="R21" s="80">
        <f>ROUND(Q21/Q$14,3)</f>
        <v>0.68200000000000005</v>
      </c>
      <c r="S21" s="34"/>
      <c r="T21" s="82">
        <f>SUM(T17:T20)</f>
        <v>581700000</v>
      </c>
      <c r="U21" s="79">
        <f>ROUND(T21/T$14,3)</f>
        <v>0.69199999999999995</v>
      </c>
      <c r="W21" s="82">
        <f>SUM(W17:W20)</f>
        <v>618600000</v>
      </c>
      <c r="X21" s="79">
        <f>ROUND(W21/W$14,3)</f>
        <v>0.70599999999999996</v>
      </c>
      <c r="Y21" s="79"/>
      <c r="Z21" s="82">
        <f>SUM(Z17:Z20)</f>
        <v>642000000</v>
      </c>
      <c r="AA21" s="79">
        <f>ROUND(Z21/Z$14,3)</f>
        <v>0.71199999999999997</v>
      </c>
      <c r="AB21" s="79"/>
      <c r="AC21" s="82">
        <f>SUM(AC17:AC20)</f>
        <v>723300000</v>
      </c>
      <c r="AD21" s="79">
        <f>ROUND(AC21/AC$14,3)</f>
        <v>0.746</v>
      </c>
      <c r="AE21" s="77"/>
      <c r="AF21" s="83">
        <f>SUM(AF17:AF20)</f>
        <v>2565600000</v>
      </c>
      <c r="AG21" s="80">
        <f>ROUND(AF21/AF$14,3)</f>
        <v>0.71499999999999997</v>
      </c>
      <c r="AI21" s="82">
        <f>SUM(AI17:AI20)</f>
        <v>666900000</v>
      </c>
      <c r="AJ21" s="79">
        <f>ROUND(AI21/AI$14,3)</f>
        <v>0.71</v>
      </c>
    </row>
    <row r="22" spans="1:58" ht="18.649999999999999" customHeight="1" x14ac:dyDescent="0.25">
      <c r="A22" s="35"/>
      <c r="B22" s="35"/>
      <c r="C22" s="35"/>
      <c r="D22" s="35"/>
      <c r="E22" s="25"/>
      <c r="F22" s="35"/>
      <c r="H22" s="25"/>
      <c r="I22" s="35"/>
      <c r="J22" s="35"/>
      <c r="K22" s="25"/>
      <c r="L22" s="35"/>
      <c r="M22" s="35"/>
      <c r="N22" s="25"/>
      <c r="O22" s="35"/>
      <c r="P22" s="2"/>
      <c r="Q22" s="9"/>
      <c r="R22" s="10"/>
      <c r="S22" s="35"/>
      <c r="T22" s="25"/>
      <c r="U22" s="35"/>
      <c r="W22" s="25"/>
      <c r="X22" s="35"/>
      <c r="Y22" s="35"/>
      <c r="Z22" s="25"/>
      <c r="AA22" s="35"/>
      <c r="AB22" s="35"/>
      <c r="AC22" s="25"/>
      <c r="AD22" s="35"/>
      <c r="AE22" s="2"/>
      <c r="AF22" s="9"/>
      <c r="AG22" s="10"/>
      <c r="AI22" s="25"/>
      <c r="AJ22" s="35"/>
    </row>
    <row r="23" spans="1:58" ht="18.649999999999999" customHeight="1" x14ac:dyDescent="0.3">
      <c r="A23" s="265" t="s">
        <v>38</v>
      </c>
      <c r="B23" s="263"/>
      <c r="C23" s="263"/>
      <c r="D23" s="35"/>
      <c r="E23" s="35"/>
      <c r="F23" s="35"/>
      <c r="H23" s="35"/>
      <c r="I23" s="35"/>
      <c r="J23" s="35"/>
      <c r="K23" s="35"/>
      <c r="L23" s="35"/>
      <c r="M23" s="35"/>
      <c r="N23" s="35"/>
      <c r="O23" s="35"/>
      <c r="P23" s="2"/>
      <c r="Q23" s="10"/>
      <c r="R23" s="10"/>
      <c r="S23" s="35"/>
      <c r="T23" s="35"/>
      <c r="U23" s="35"/>
      <c r="W23" s="35"/>
      <c r="X23" s="35"/>
      <c r="Y23" s="35"/>
      <c r="Z23" s="35"/>
      <c r="AA23" s="35"/>
      <c r="AB23" s="35"/>
      <c r="AC23" s="35"/>
      <c r="AD23" s="35"/>
      <c r="AE23" s="2"/>
      <c r="AF23" s="10"/>
      <c r="AG23" s="10"/>
      <c r="AI23" s="35"/>
      <c r="AJ23" s="35"/>
    </row>
    <row r="24" spans="1:58" ht="18.649999999999999" customHeight="1" x14ac:dyDescent="0.3">
      <c r="A24" s="35"/>
      <c r="B24" s="263" t="s">
        <v>39</v>
      </c>
      <c r="C24" s="263"/>
      <c r="D24" s="35"/>
      <c r="E24" s="33">
        <v>484400000</v>
      </c>
      <c r="F24" s="79">
        <f>ROUND(E24/E$14,3)</f>
        <v>0.50800000000000001</v>
      </c>
      <c r="H24" s="33">
        <v>484300000</v>
      </c>
      <c r="I24" s="79">
        <f>ROUND(H24/H$14,3)</f>
        <v>0.55600000000000005</v>
      </c>
      <c r="J24" s="79"/>
      <c r="K24" s="33">
        <v>459200000</v>
      </c>
      <c r="L24" s="79">
        <f>ROUND(K24/K$14,3)</f>
        <v>0.52400000000000002</v>
      </c>
      <c r="M24" s="79"/>
      <c r="N24" s="33">
        <v>507700000</v>
      </c>
      <c r="O24" s="79">
        <f>ROUND(N24/N$14,3)</f>
        <v>0.51600000000000001</v>
      </c>
      <c r="P24" s="77"/>
      <c r="Q24" s="5">
        <f>SUM(E24,H24,K24,N24)</f>
        <v>1935600000</v>
      </c>
      <c r="R24" s="80">
        <f>ROUND(Q24/Q$14,3)</f>
        <v>0.52600000000000002</v>
      </c>
      <c r="S24" s="34"/>
      <c r="T24" s="33">
        <v>463300000</v>
      </c>
      <c r="U24" s="79">
        <f>ROUND(T24/T$14,3)</f>
        <v>0.55100000000000005</v>
      </c>
      <c r="W24" s="33">
        <v>470100000</v>
      </c>
      <c r="X24" s="79">
        <f>ROUND(W24/W$14,3)</f>
        <v>0.53700000000000003</v>
      </c>
      <c r="Y24" s="79"/>
      <c r="Z24" s="33">
        <v>470600000</v>
      </c>
      <c r="AA24" s="79">
        <f>ROUND(Z24/Z$14,3)</f>
        <v>0.52200000000000002</v>
      </c>
      <c r="AB24" s="79"/>
      <c r="AC24" s="33">
        <v>481900000</v>
      </c>
      <c r="AD24" s="79">
        <f>ROUND(AC24/AC$14,3)</f>
        <v>0.497</v>
      </c>
      <c r="AE24" s="77"/>
      <c r="AF24" s="5">
        <f>SUM(T24,W24,Z24,AC24)</f>
        <v>1885900000</v>
      </c>
      <c r="AG24" s="80">
        <f>ROUND(AF24/AF$14,3)</f>
        <v>0.52600000000000002</v>
      </c>
      <c r="AI24" s="33">
        <v>502300000</v>
      </c>
      <c r="AJ24" s="79">
        <f>ROUND(AI24/AI$14,3)</f>
        <v>0.53400000000000003</v>
      </c>
    </row>
    <row r="25" spans="1:58" ht="25.5" customHeight="1" x14ac:dyDescent="0.3">
      <c r="A25" s="35"/>
      <c r="B25" s="35"/>
      <c r="C25" s="42" t="str">
        <f>$C$18</f>
        <v>Amortization of purchased intangible assets</v>
      </c>
      <c r="D25" s="35"/>
      <c r="E25" s="17">
        <v>-26700000</v>
      </c>
      <c r="F25" s="77"/>
      <c r="H25" s="17">
        <v>-26500000</v>
      </c>
      <c r="I25" s="77"/>
      <c r="J25" s="77"/>
      <c r="K25" s="17">
        <v>-26500000</v>
      </c>
      <c r="L25" s="77"/>
      <c r="M25" s="77"/>
      <c r="N25" s="17">
        <v>-26000000</v>
      </c>
      <c r="O25" s="77"/>
      <c r="P25" s="77"/>
      <c r="Q25" s="6">
        <f>SUM(E25,H25,K25,N25)</f>
        <v>-105700000</v>
      </c>
      <c r="R25" s="81"/>
      <c r="S25" s="34"/>
      <c r="T25" s="17">
        <v>-25600000</v>
      </c>
      <c r="U25" s="77"/>
      <c r="W25" s="17">
        <v>-26800000</v>
      </c>
      <c r="X25" s="77"/>
      <c r="Y25" s="77"/>
      <c r="Z25" s="17">
        <v>-27200000</v>
      </c>
      <c r="AA25" s="77"/>
      <c r="AB25" s="77"/>
      <c r="AC25" s="17">
        <v>-27200000</v>
      </c>
      <c r="AD25" s="77"/>
      <c r="AE25" s="77"/>
      <c r="AF25" s="6">
        <f>SUM(T25,W25,Z25,AC25)</f>
        <v>-106800000</v>
      </c>
      <c r="AG25" s="81"/>
      <c r="AI25" s="17">
        <v>-27100000</v>
      </c>
      <c r="AJ25" s="77"/>
    </row>
    <row r="26" spans="1:58" s="162" customFormat="1" ht="18.649999999999999" customHeight="1" x14ac:dyDescent="0.3">
      <c r="A26" s="27"/>
      <c r="B26" s="27"/>
      <c r="C26" s="160" t="s">
        <v>35</v>
      </c>
      <c r="D26" s="27"/>
      <c r="E26" s="50">
        <v>-23900000</v>
      </c>
      <c r="F26" s="177"/>
      <c r="G26"/>
      <c r="H26" s="50">
        <v>-33900000</v>
      </c>
      <c r="I26" s="177"/>
      <c r="J26" s="177"/>
      <c r="K26" s="50">
        <v>-17400000</v>
      </c>
      <c r="L26" s="177"/>
      <c r="M26" s="177"/>
      <c r="N26" s="50">
        <v>-6400000</v>
      </c>
      <c r="O26" s="177"/>
      <c r="P26" s="177"/>
      <c r="Q26" s="178">
        <f>SUM(E26,H26,K26,N26)</f>
        <v>-81600000</v>
      </c>
      <c r="R26" s="179"/>
      <c r="S26" s="167"/>
      <c r="T26" s="50">
        <v>-8900000</v>
      </c>
      <c r="U26" s="177"/>
      <c r="V26"/>
      <c r="W26" s="50">
        <v>-2700000</v>
      </c>
      <c r="X26" s="177"/>
      <c r="Y26" s="177"/>
      <c r="Z26" s="50">
        <v>-1300000</v>
      </c>
      <c r="AA26" s="177"/>
      <c r="AB26" s="177"/>
      <c r="AC26" s="50">
        <v>-6200000</v>
      </c>
      <c r="AD26" s="177"/>
      <c r="AE26" s="177"/>
      <c r="AF26" s="178">
        <f>SUM(T26,W26,Z26,AC26)</f>
        <v>-19100000</v>
      </c>
      <c r="AG26" s="179"/>
      <c r="AH26"/>
      <c r="AI26" s="50">
        <v>-5900000</v>
      </c>
      <c r="AJ26" s="177"/>
      <c r="AK26"/>
      <c r="AL26"/>
      <c r="AM26"/>
      <c r="AN26"/>
      <c r="AO26"/>
      <c r="AP26"/>
      <c r="AQ26"/>
      <c r="AR26"/>
      <c r="AS26"/>
      <c r="AT26"/>
      <c r="AU26"/>
      <c r="AV26"/>
      <c r="AW26"/>
      <c r="AX26"/>
      <c r="AY26"/>
      <c r="AZ26"/>
      <c r="BA26"/>
      <c r="BB26"/>
      <c r="BC26"/>
      <c r="BD26"/>
      <c r="BE26"/>
      <c r="BF26"/>
    </row>
    <row r="27" spans="1:58" ht="25.5" x14ac:dyDescent="0.3">
      <c r="A27" s="35"/>
      <c r="B27" s="35"/>
      <c r="C27" s="42" t="s">
        <v>36</v>
      </c>
      <c r="D27" s="35"/>
      <c r="E27" s="17">
        <v>-34500000</v>
      </c>
      <c r="F27" s="77"/>
      <c r="H27" s="17">
        <v>-33900000</v>
      </c>
      <c r="I27" s="77"/>
      <c r="J27" s="77"/>
      <c r="K27" s="17">
        <v>-33900000</v>
      </c>
      <c r="L27" s="77"/>
      <c r="M27" s="77"/>
      <c r="N27" s="17">
        <v>-43800000</v>
      </c>
      <c r="O27" s="77"/>
      <c r="P27" s="77"/>
      <c r="Q27" s="6">
        <f>SUM(E27,H27,K27,N27)</f>
        <v>-146100000</v>
      </c>
      <c r="R27" s="81"/>
      <c r="S27" s="34"/>
      <c r="T27" s="17">
        <v>-33200000</v>
      </c>
      <c r="U27" s="77"/>
      <c r="W27" s="17">
        <v>-36600000</v>
      </c>
      <c r="X27" s="77"/>
      <c r="Y27" s="77"/>
      <c r="Z27" s="17">
        <v>-32900000</v>
      </c>
      <c r="AA27" s="77"/>
      <c r="AB27" s="77"/>
      <c r="AC27" s="17">
        <v>-33100000</v>
      </c>
      <c r="AD27" s="77"/>
      <c r="AE27" s="77"/>
      <c r="AF27" s="6">
        <f>SUM(T27,W27,Z27,AC27)</f>
        <v>-135800000</v>
      </c>
      <c r="AG27" s="81"/>
      <c r="AI27" s="17">
        <v>-39500000</v>
      </c>
      <c r="AJ27" s="77"/>
    </row>
    <row r="28" spans="1:58" ht="18.649999999999999" customHeight="1" x14ac:dyDescent="0.3">
      <c r="A28" s="35"/>
      <c r="B28" s="35"/>
      <c r="C28" s="42" t="s">
        <v>108</v>
      </c>
      <c r="D28" s="35"/>
      <c r="E28" s="62">
        <v>-6600000</v>
      </c>
      <c r="F28" s="77"/>
      <c r="H28" s="62">
        <v>-5700000</v>
      </c>
      <c r="I28" s="77"/>
      <c r="J28" s="77"/>
      <c r="K28" s="62">
        <v>-6600000</v>
      </c>
      <c r="L28" s="77"/>
      <c r="M28" s="77"/>
      <c r="N28" s="62">
        <v>-9900000</v>
      </c>
      <c r="O28" s="77"/>
      <c r="P28" s="77"/>
      <c r="Q28" s="52">
        <f>SUM(E28,H28,K28,N28)</f>
        <v>-28800000</v>
      </c>
      <c r="R28" s="81"/>
      <c r="S28" s="34"/>
      <c r="T28" s="62">
        <v>-12100000</v>
      </c>
      <c r="U28" s="77"/>
      <c r="W28" s="62">
        <v>-8000000</v>
      </c>
      <c r="X28" s="77"/>
      <c r="Y28" s="77"/>
      <c r="Z28" s="62">
        <v>-21400000</v>
      </c>
      <c r="AA28" s="77"/>
      <c r="AB28" s="77"/>
      <c r="AC28" s="62">
        <v>-5200000</v>
      </c>
      <c r="AD28" s="77"/>
      <c r="AE28" s="77"/>
      <c r="AF28" s="52">
        <f>SUM(T28,W28,Z28,AC28)</f>
        <v>-46700000</v>
      </c>
      <c r="AG28" s="81"/>
      <c r="AI28" s="62">
        <v>-6100000</v>
      </c>
      <c r="AJ28" s="77"/>
    </row>
    <row r="29" spans="1:58" ht="18.649999999999999" customHeight="1" x14ac:dyDescent="0.3">
      <c r="A29" s="35"/>
      <c r="B29" s="263" t="s">
        <v>40</v>
      </c>
      <c r="C29" s="263"/>
      <c r="D29" s="35"/>
      <c r="E29" s="82">
        <f>SUM(E24:E28)</f>
        <v>392700000</v>
      </c>
      <c r="F29" s="79">
        <f>ROUND(E29/E$14,3)</f>
        <v>0.41199999999999998</v>
      </c>
      <c r="H29" s="82">
        <f>SUM(H24:H28)</f>
        <v>384300000</v>
      </c>
      <c r="I29" s="79">
        <f>ROUND(H29/H$14,3)</f>
        <v>0.441</v>
      </c>
      <c r="J29" s="79"/>
      <c r="K29" s="82">
        <f>SUM(K24:K28)</f>
        <v>374800000</v>
      </c>
      <c r="L29" s="79">
        <f>ROUND(K29/K$14,3)</f>
        <v>0.42799999999999999</v>
      </c>
      <c r="M29" s="79"/>
      <c r="N29" s="82">
        <f>SUM(N24:N28)</f>
        <v>421600000</v>
      </c>
      <c r="O29" s="79">
        <f>ROUND(N29/N$14,3)</f>
        <v>0.42899999999999999</v>
      </c>
      <c r="P29" s="77"/>
      <c r="Q29" s="83">
        <f>SUM(Q24:Q28)</f>
        <v>1573400000</v>
      </c>
      <c r="R29" s="80">
        <f>ROUND(Q29/Q$14,3)</f>
        <v>0.42699999999999999</v>
      </c>
      <c r="S29" s="34"/>
      <c r="T29" s="82">
        <f>SUM(T24:T28)</f>
        <v>383500000</v>
      </c>
      <c r="U29" s="79">
        <f>ROUND(T29/T$14,3)</f>
        <v>0.45600000000000002</v>
      </c>
      <c r="W29" s="82">
        <f>SUM(W24:W28)</f>
        <v>396000000</v>
      </c>
      <c r="X29" s="79">
        <f>ROUND(W29/W$14,3)</f>
        <v>0.45200000000000001</v>
      </c>
      <c r="Y29" s="79"/>
      <c r="Z29" s="82">
        <f>SUM(Z24:Z28)</f>
        <v>387800000</v>
      </c>
      <c r="AA29" s="79">
        <f>ROUND(Z29/Z$14,3)</f>
        <v>0.43</v>
      </c>
      <c r="AB29" s="79"/>
      <c r="AC29" s="82">
        <f>SUM(AC24:AC28)</f>
        <v>410200000</v>
      </c>
      <c r="AD29" s="79">
        <f>ROUND(AC29/AC$14,3)</f>
        <v>0.42299999999999999</v>
      </c>
      <c r="AE29" s="77"/>
      <c r="AF29" s="83">
        <f>SUM(AF24:AF28)</f>
        <v>1577500000</v>
      </c>
      <c r="AG29" s="80">
        <f>ROUND(AF29/AF$14,3)</f>
        <v>0.44</v>
      </c>
      <c r="AI29" s="82">
        <f>SUM(AI24:AI28)</f>
        <v>423700000</v>
      </c>
      <c r="AJ29" s="79">
        <f>ROUND(AI29/AI$14,3)</f>
        <v>0.45100000000000001</v>
      </c>
    </row>
    <row r="30" spans="1:58" ht="18.649999999999999" customHeight="1" x14ac:dyDescent="0.25">
      <c r="A30" s="35"/>
      <c r="B30" s="35"/>
      <c r="C30" s="35"/>
      <c r="D30" s="35"/>
      <c r="E30" s="25"/>
      <c r="F30" s="35"/>
      <c r="H30" s="25"/>
      <c r="I30" s="35"/>
      <c r="J30" s="35"/>
      <c r="K30" s="25"/>
      <c r="L30" s="35"/>
      <c r="M30" s="35"/>
      <c r="N30" s="25"/>
      <c r="O30" s="35"/>
      <c r="P30" s="2"/>
      <c r="Q30" s="9"/>
      <c r="R30" s="10"/>
      <c r="S30" s="35"/>
      <c r="T30" s="25"/>
      <c r="U30" s="35"/>
      <c r="W30" s="25"/>
      <c r="X30" s="35"/>
      <c r="Y30" s="35"/>
      <c r="Z30" s="25"/>
      <c r="AA30" s="35"/>
      <c r="AB30" s="35"/>
      <c r="AC30" s="25"/>
      <c r="AD30" s="35"/>
      <c r="AE30" s="2"/>
      <c r="AF30" s="9"/>
      <c r="AG30" s="10"/>
      <c r="AI30" s="25"/>
      <c r="AJ30" s="35"/>
    </row>
    <row r="31" spans="1:58" ht="18.649999999999999" customHeight="1" x14ac:dyDescent="0.3">
      <c r="A31" s="35"/>
      <c r="B31" s="263" t="s">
        <v>142</v>
      </c>
      <c r="C31" s="263"/>
      <c r="D31" s="35"/>
      <c r="E31" s="33">
        <v>170200000</v>
      </c>
      <c r="F31" s="79">
        <v>0.17899999999999999</v>
      </c>
      <c r="H31" s="33">
        <v>161500000</v>
      </c>
      <c r="I31" s="79">
        <v>0.185</v>
      </c>
      <c r="J31" s="79"/>
      <c r="K31" s="33">
        <v>155600000</v>
      </c>
      <c r="L31" s="79">
        <v>0.17799999999999999</v>
      </c>
      <c r="M31" s="79"/>
      <c r="N31" s="33">
        <v>175000000</v>
      </c>
      <c r="O31" s="79">
        <v>0.17799999999999999</v>
      </c>
      <c r="P31" s="77"/>
      <c r="Q31" s="5">
        <v>662300000</v>
      </c>
      <c r="R31" s="80">
        <v>0.18</v>
      </c>
      <c r="S31" s="34"/>
      <c r="T31" s="33">
        <v>158500000</v>
      </c>
      <c r="U31" s="79">
        <v>0.189</v>
      </c>
      <c r="W31" s="33">
        <v>163300000</v>
      </c>
      <c r="X31" s="79">
        <v>0.186</v>
      </c>
      <c r="Y31" s="35"/>
      <c r="Z31" s="33">
        <v>152900000</v>
      </c>
      <c r="AA31" s="79">
        <v>0.17</v>
      </c>
      <c r="AB31" s="35"/>
      <c r="AC31" s="33">
        <v>156000000</v>
      </c>
      <c r="AD31" s="79">
        <v>0.161</v>
      </c>
      <c r="AE31" s="2"/>
      <c r="AF31" s="5">
        <v>630700000</v>
      </c>
      <c r="AG31" s="80">
        <v>0.17599999999999999</v>
      </c>
      <c r="AI31" s="33">
        <f>'Web GAAP Non-GAAP P&amp;L'!Y16</f>
        <v>169500000</v>
      </c>
      <c r="AJ31" s="79">
        <f>ROUND(AI31/AI$14,3)</f>
        <v>0.18</v>
      </c>
    </row>
    <row r="32" spans="1:58" ht="18.649999999999999" customHeight="1" x14ac:dyDescent="0.3">
      <c r="A32" s="35"/>
      <c r="B32" s="35"/>
      <c r="C32" s="35" t="s">
        <v>35</v>
      </c>
      <c r="D32" s="35"/>
      <c r="E32" s="17">
        <v>-100000</v>
      </c>
      <c r="F32" s="77"/>
      <c r="H32" s="17">
        <v>0</v>
      </c>
      <c r="I32" s="77"/>
      <c r="J32" s="77"/>
      <c r="K32" s="17">
        <v>0</v>
      </c>
      <c r="L32" s="77"/>
      <c r="M32" s="77"/>
      <c r="N32" s="17">
        <v>-100000</v>
      </c>
      <c r="O32" s="77"/>
      <c r="P32" s="77"/>
      <c r="Q32" s="6">
        <v>-200000</v>
      </c>
      <c r="R32" s="81"/>
      <c r="S32" s="34"/>
      <c r="T32" s="17">
        <v>0</v>
      </c>
      <c r="U32" s="77"/>
      <c r="W32" s="17">
        <v>0</v>
      </c>
      <c r="X32" s="77"/>
      <c r="Y32" s="35"/>
      <c r="Z32" s="17">
        <v>0</v>
      </c>
      <c r="AA32" s="77"/>
      <c r="AB32" s="35"/>
      <c r="AC32" s="17">
        <v>0</v>
      </c>
      <c r="AD32" s="77"/>
      <c r="AE32" s="2"/>
      <c r="AF32" s="6">
        <v>0</v>
      </c>
      <c r="AG32" s="81"/>
      <c r="AI32" s="17">
        <f>AI34-AI31-AI33</f>
        <v>0</v>
      </c>
      <c r="AJ32" s="77"/>
    </row>
    <row r="33" spans="1:36" ht="25.5" x14ac:dyDescent="0.3">
      <c r="A33" s="35"/>
      <c r="B33" s="35"/>
      <c r="C33" s="35" t="s">
        <v>36</v>
      </c>
      <c r="D33" s="35"/>
      <c r="E33" s="62">
        <v>-10900000</v>
      </c>
      <c r="F33" s="77"/>
      <c r="H33" s="62">
        <v>-11000000</v>
      </c>
      <c r="I33" s="77"/>
      <c r="J33" s="77"/>
      <c r="K33" s="62">
        <v>-11500000</v>
      </c>
      <c r="L33" s="77"/>
      <c r="M33" s="77"/>
      <c r="N33" s="62">
        <v>-13500000</v>
      </c>
      <c r="O33" s="77"/>
      <c r="P33" s="77"/>
      <c r="Q33" s="52">
        <v>-46900000</v>
      </c>
      <c r="R33" s="81"/>
      <c r="S33" s="34"/>
      <c r="T33" s="62">
        <v>-10300000</v>
      </c>
      <c r="U33" s="77"/>
      <c r="W33" s="62">
        <v>-12000000</v>
      </c>
      <c r="X33" s="77"/>
      <c r="Y33" s="35"/>
      <c r="Z33" s="62">
        <v>-10300000</v>
      </c>
      <c r="AA33" s="77"/>
      <c r="AB33" s="35"/>
      <c r="AC33" s="62">
        <v>-9900000</v>
      </c>
      <c r="AD33" s="77"/>
      <c r="AE33" s="2"/>
      <c r="AF33" s="52">
        <v>-42500000</v>
      </c>
      <c r="AG33" s="81"/>
      <c r="AI33" s="62">
        <f>-'Web Def Comp &amp; SBC'!Y27</f>
        <v>-11200000</v>
      </c>
      <c r="AJ33" s="77"/>
    </row>
    <row r="34" spans="1:36" ht="28.5" customHeight="1" x14ac:dyDescent="0.3">
      <c r="A34" s="35"/>
      <c r="B34" s="263" t="s">
        <v>143</v>
      </c>
      <c r="C34" s="263"/>
      <c r="D34" s="35"/>
      <c r="E34" s="82">
        <v>159200000</v>
      </c>
      <c r="F34" s="79">
        <v>0.16700000000000001</v>
      </c>
      <c r="H34" s="82">
        <v>150500000</v>
      </c>
      <c r="I34" s="79">
        <v>0.17299999999999999</v>
      </c>
      <c r="J34" s="79"/>
      <c r="K34" s="82">
        <v>144100000</v>
      </c>
      <c r="L34" s="79">
        <v>0.16500000000000001</v>
      </c>
      <c r="M34" s="79"/>
      <c r="N34" s="82">
        <v>161400000</v>
      </c>
      <c r="O34" s="79">
        <v>0.16400000000000001</v>
      </c>
      <c r="P34" s="77"/>
      <c r="Q34" s="83">
        <v>615200000</v>
      </c>
      <c r="R34" s="80">
        <v>0.16700000000000001</v>
      </c>
      <c r="S34" s="34"/>
      <c r="T34" s="82">
        <v>148200000</v>
      </c>
      <c r="U34" s="79">
        <v>0.17599999999999999</v>
      </c>
      <c r="W34" s="82">
        <v>151300000</v>
      </c>
      <c r="X34" s="79">
        <v>0.17299999999999999</v>
      </c>
      <c r="Y34" s="35"/>
      <c r="Z34" s="82">
        <v>142600000</v>
      </c>
      <c r="AA34" s="79">
        <v>0.158</v>
      </c>
      <c r="AB34" s="35"/>
      <c r="AC34" s="82">
        <v>146100000</v>
      </c>
      <c r="AD34" s="79">
        <v>0.151</v>
      </c>
      <c r="AE34" s="2"/>
      <c r="AF34" s="83">
        <v>588200000</v>
      </c>
      <c r="AG34" s="80">
        <v>0.16400000000000001</v>
      </c>
      <c r="AI34" s="82">
        <f>'Web GAAP Non-GAAP P&amp;L'!Y36</f>
        <v>158300000</v>
      </c>
      <c r="AJ34" s="79">
        <f>ROUND(AI34/AI$14,3)</f>
        <v>0.16800000000000001</v>
      </c>
    </row>
    <row r="35" spans="1:36" ht="18.649999999999999" customHeight="1" x14ac:dyDescent="0.25">
      <c r="A35" s="35"/>
      <c r="B35" s="35"/>
      <c r="C35" s="35"/>
      <c r="D35" s="35"/>
      <c r="E35" s="35"/>
      <c r="F35" s="35"/>
      <c r="H35" s="35"/>
      <c r="I35" s="35"/>
      <c r="J35" s="35"/>
      <c r="K35" s="35"/>
      <c r="L35" s="35"/>
      <c r="M35" s="35"/>
      <c r="N35" s="35"/>
      <c r="O35" s="35"/>
      <c r="P35" s="2"/>
      <c r="Q35" s="10"/>
      <c r="R35" s="10"/>
      <c r="S35" s="35"/>
      <c r="T35" s="35"/>
      <c r="U35" s="35"/>
      <c r="W35" s="35"/>
      <c r="X35" s="35"/>
      <c r="Y35" s="35"/>
      <c r="Z35" s="35"/>
      <c r="AA35" s="35"/>
      <c r="AB35" s="35"/>
      <c r="AC35" s="35"/>
      <c r="AD35" s="35"/>
      <c r="AE35" s="2"/>
      <c r="AF35" s="10"/>
      <c r="AG35" s="10"/>
      <c r="AI35" s="35"/>
      <c r="AJ35" s="35"/>
    </row>
    <row r="36" spans="1:36" ht="18.649999999999999" customHeight="1" x14ac:dyDescent="0.3">
      <c r="A36" s="35"/>
      <c r="B36" s="263" t="s">
        <v>144</v>
      </c>
      <c r="C36" s="263"/>
      <c r="D36" s="35"/>
      <c r="E36" s="33">
        <v>146800000</v>
      </c>
      <c r="F36" s="79">
        <v>0.154</v>
      </c>
      <c r="H36" s="33">
        <v>142500000</v>
      </c>
      <c r="I36" s="79">
        <v>0.16400000000000001</v>
      </c>
      <c r="J36" s="79"/>
      <c r="K36" s="33">
        <v>147100000</v>
      </c>
      <c r="L36" s="79">
        <v>0.16800000000000001</v>
      </c>
      <c r="M36" s="79"/>
      <c r="N36" s="33">
        <v>167400000</v>
      </c>
      <c r="O36" s="79">
        <v>0.17</v>
      </c>
      <c r="P36" s="77"/>
      <c r="Q36" s="5">
        <v>603800000</v>
      </c>
      <c r="R36" s="80">
        <v>0.16400000000000001</v>
      </c>
      <c r="S36" s="34"/>
      <c r="T36" s="33">
        <v>153200000</v>
      </c>
      <c r="U36" s="79">
        <v>0.182</v>
      </c>
      <c r="W36" s="33">
        <v>158400000</v>
      </c>
      <c r="X36" s="79">
        <v>0.18099999999999999</v>
      </c>
      <c r="Y36" s="35"/>
      <c r="Z36" s="33">
        <v>158800000</v>
      </c>
      <c r="AA36" s="79">
        <v>0.17599999999999999</v>
      </c>
      <c r="AB36" s="35"/>
      <c r="AC36" s="33">
        <v>175600000</v>
      </c>
      <c r="AD36" s="79">
        <v>0.18099999999999999</v>
      </c>
      <c r="AE36" s="2"/>
      <c r="AF36" s="5">
        <v>646000000</v>
      </c>
      <c r="AG36" s="80">
        <v>0.18</v>
      </c>
      <c r="AI36" s="33">
        <f>'Web GAAP Non-GAAP P&amp;L'!Y17</f>
        <v>176100000</v>
      </c>
      <c r="AJ36" s="79">
        <f>ROUND(AI36/AI$14,3)</f>
        <v>0.187</v>
      </c>
    </row>
    <row r="37" spans="1:36" ht="18.649999999999999" customHeight="1" x14ac:dyDescent="0.3">
      <c r="A37" s="35"/>
      <c r="B37" s="35"/>
      <c r="C37" s="35" t="s">
        <v>35</v>
      </c>
      <c r="D37" s="35"/>
      <c r="E37" s="17">
        <v>100000</v>
      </c>
      <c r="F37" s="77"/>
      <c r="H37" s="17">
        <v>0</v>
      </c>
      <c r="I37" s="77"/>
      <c r="J37" s="77"/>
      <c r="K37" s="17">
        <v>-300000</v>
      </c>
      <c r="L37" s="77"/>
      <c r="M37" s="77"/>
      <c r="N37" s="17">
        <v>-100000</v>
      </c>
      <c r="O37" s="77"/>
      <c r="P37" s="77"/>
      <c r="Q37" s="6">
        <v>-300000</v>
      </c>
      <c r="R37" s="81"/>
      <c r="S37" s="34"/>
      <c r="T37" s="17">
        <v>-100000</v>
      </c>
      <c r="U37" s="77"/>
      <c r="W37" s="17">
        <v>-100000</v>
      </c>
      <c r="X37" s="77"/>
      <c r="Y37" s="35"/>
      <c r="Z37" s="17">
        <v>0</v>
      </c>
      <c r="AA37" s="77"/>
      <c r="AB37" s="35"/>
      <c r="AC37" s="17">
        <v>0</v>
      </c>
      <c r="AD37" s="77"/>
      <c r="AE37" s="2"/>
      <c r="AF37" s="6">
        <v>-200000</v>
      </c>
      <c r="AG37" s="81"/>
      <c r="AI37" s="17">
        <f>AI40-AI36-AI38-AI39</f>
        <v>0</v>
      </c>
      <c r="AJ37" s="77"/>
    </row>
    <row r="38" spans="1:36" ht="25.5" x14ac:dyDescent="0.3">
      <c r="A38" s="35"/>
      <c r="B38" s="35"/>
      <c r="C38" s="35" t="s">
        <v>36</v>
      </c>
      <c r="D38" s="35"/>
      <c r="E38" s="62">
        <v>-8600000</v>
      </c>
      <c r="F38" s="77"/>
      <c r="H38" s="62">
        <v>-5600000</v>
      </c>
      <c r="I38" s="77"/>
      <c r="J38" s="77"/>
      <c r="K38" s="62">
        <v>-7000000</v>
      </c>
      <c r="L38" s="77"/>
      <c r="M38" s="77"/>
      <c r="N38" s="62">
        <v>-8600000</v>
      </c>
      <c r="O38" s="77"/>
      <c r="P38" s="77"/>
      <c r="Q38" s="52">
        <v>-29800000</v>
      </c>
      <c r="R38" s="81"/>
      <c r="S38" s="34"/>
      <c r="T38" s="62">
        <v>-6800000</v>
      </c>
      <c r="U38" s="77"/>
      <c r="W38" s="62">
        <v>-8100000</v>
      </c>
      <c r="X38" s="77"/>
      <c r="Y38" s="35"/>
      <c r="Z38" s="62">
        <v>-6800000</v>
      </c>
      <c r="AA38" s="77"/>
      <c r="AB38" s="35"/>
      <c r="AC38" s="62">
        <v>-6200000</v>
      </c>
      <c r="AD38" s="77"/>
      <c r="AE38" s="2"/>
      <c r="AF38" s="52">
        <v>-27900000</v>
      </c>
      <c r="AG38" s="81"/>
      <c r="AI38" s="62">
        <f>-'Web Def Comp &amp; SBC'!Y28</f>
        <v>-7200000</v>
      </c>
      <c r="AJ38" s="77"/>
    </row>
    <row r="39" spans="1:36" ht="18" customHeight="1" x14ac:dyDescent="0.3">
      <c r="A39" s="35"/>
      <c r="B39" s="35"/>
      <c r="C39" s="35" t="s">
        <v>147</v>
      </c>
      <c r="D39" s="35"/>
      <c r="E39" s="62">
        <v>0</v>
      </c>
      <c r="F39" s="77"/>
      <c r="H39" s="62">
        <v>0</v>
      </c>
      <c r="I39" s="77"/>
      <c r="J39" s="77"/>
      <c r="K39" s="62">
        <v>0</v>
      </c>
      <c r="L39" s="77"/>
      <c r="M39" s="77"/>
      <c r="N39" s="62">
        <v>0</v>
      </c>
      <c r="O39" s="77"/>
      <c r="P39" s="77"/>
      <c r="Q39" s="6">
        <v>0</v>
      </c>
      <c r="R39" s="81"/>
      <c r="S39" s="34"/>
      <c r="T39" s="62">
        <v>0</v>
      </c>
      <c r="U39" s="77"/>
      <c r="W39" s="62">
        <v>0</v>
      </c>
      <c r="X39" s="77"/>
      <c r="Y39" s="35"/>
      <c r="Z39" s="62">
        <v>0</v>
      </c>
      <c r="AA39" s="77"/>
      <c r="AB39" s="35"/>
      <c r="AC39" s="62">
        <v>0</v>
      </c>
      <c r="AD39" s="77"/>
      <c r="AE39" s="2"/>
      <c r="AF39" s="6">
        <v>0</v>
      </c>
      <c r="AG39" s="81"/>
      <c r="AI39" s="62">
        <v>0</v>
      </c>
      <c r="AJ39" s="77"/>
    </row>
    <row r="40" spans="1:36" ht="18.649999999999999" customHeight="1" x14ac:dyDescent="0.3">
      <c r="A40" s="35"/>
      <c r="B40" s="263" t="s">
        <v>145</v>
      </c>
      <c r="C40" s="263"/>
      <c r="D40" s="35"/>
      <c r="E40" s="82">
        <v>138300000</v>
      </c>
      <c r="F40" s="79">
        <v>0.14499999999999999</v>
      </c>
      <c r="H40" s="82">
        <v>136900000</v>
      </c>
      <c r="I40" s="79">
        <v>0.157</v>
      </c>
      <c r="J40" s="79"/>
      <c r="K40" s="82">
        <v>139800000</v>
      </c>
      <c r="L40" s="79">
        <v>0.16</v>
      </c>
      <c r="M40" s="79"/>
      <c r="N40" s="82">
        <v>158700000</v>
      </c>
      <c r="O40" s="79">
        <v>0.161</v>
      </c>
      <c r="P40" s="77"/>
      <c r="Q40" s="83">
        <v>573700000</v>
      </c>
      <c r="R40" s="80">
        <v>0.156</v>
      </c>
      <c r="S40" s="34"/>
      <c r="T40" s="82">
        <v>146300000</v>
      </c>
      <c r="U40" s="79">
        <v>0.17399999999999999</v>
      </c>
      <c r="W40" s="82">
        <v>150200000</v>
      </c>
      <c r="X40" s="79">
        <v>0.17199999999999999</v>
      </c>
      <c r="Y40" s="35"/>
      <c r="Z40" s="82">
        <v>152000000</v>
      </c>
      <c r="AA40" s="79">
        <v>0.16900000000000001</v>
      </c>
      <c r="AB40" s="35"/>
      <c r="AC40" s="82">
        <v>169400000</v>
      </c>
      <c r="AD40" s="79">
        <v>0.17499999999999999</v>
      </c>
      <c r="AE40" s="2"/>
      <c r="AF40" s="83">
        <v>617900000</v>
      </c>
      <c r="AG40" s="80">
        <v>0.17199999999999999</v>
      </c>
      <c r="AI40" s="82">
        <f>'Web GAAP Non-GAAP P&amp;L'!Y37</f>
        <v>168900000</v>
      </c>
      <c r="AJ40" s="79">
        <f>ROUND(AI40/AI$14,3)</f>
        <v>0.18</v>
      </c>
    </row>
    <row r="41" spans="1:36" ht="18.649999999999999" customHeight="1" x14ac:dyDescent="0.25">
      <c r="A41" s="35"/>
      <c r="B41" s="35"/>
      <c r="C41" s="35"/>
      <c r="D41" s="35"/>
      <c r="E41" s="35"/>
      <c r="F41" s="35"/>
      <c r="H41" s="35"/>
      <c r="I41" s="35"/>
      <c r="J41" s="35"/>
      <c r="K41" s="35"/>
      <c r="L41" s="35"/>
      <c r="M41" s="35"/>
      <c r="N41" s="35"/>
      <c r="O41" s="35"/>
      <c r="P41" s="2"/>
      <c r="Q41" s="10"/>
      <c r="R41" s="10"/>
      <c r="S41" s="35"/>
      <c r="T41" s="35"/>
      <c r="U41" s="35"/>
      <c r="W41" s="35"/>
      <c r="X41" s="35"/>
      <c r="Y41" s="35"/>
      <c r="Z41" s="35"/>
      <c r="AA41" s="35"/>
      <c r="AB41" s="35"/>
      <c r="AC41" s="35"/>
      <c r="AD41" s="35"/>
      <c r="AE41" s="2"/>
      <c r="AF41" s="10"/>
      <c r="AG41" s="10"/>
      <c r="AI41" s="35"/>
      <c r="AJ41" s="35"/>
    </row>
    <row r="42" spans="1:36" ht="18.649999999999999" customHeight="1" x14ac:dyDescent="0.3">
      <c r="A42" s="35"/>
      <c r="B42" s="263" t="s">
        <v>146</v>
      </c>
      <c r="C42" s="263"/>
      <c r="D42" s="35"/>
      <c r="E42" s="33">
        <v>134100000</v>
      </c>
      <c r="F42" s="79">
        <v>0.14099999999999999</v>
      </c>
      <c r="H42" s="33">
        <v>148700000</v>
      </c>
      <c r="I42" s="79">
        <v>0.17100000000000001</v>
      </c>
      <c r="J42" s="79"/>
      <c r="K42" s="33">
        <v>127600000</v>
      </c>
      <c r="L42" s="79">
        <v>0.14599999999999999</v>
      </c>
      <c r="M42" s="79"/>
      <c r="N42" s="33">
        <v>137500000</v>
      </c>
      <c r="O42" s="79">
        <v>0.14000000000000001</v>
      </c>
      <c r="P42" s="77"/>
      <c r="Q42" s="5">
        <v>547900000</v>
      </c>
      <c r="R42" s="80">
        <v>0.14899999999999999</v>
      </c>
      <c r="S42" s="34"/>
      <c r="T42" s="33">
        <v>121500000</v>
      </c>
      <c r="U42" s="79">
        <v>0.14499999999999999</v>
      </c>
      <c r="W42" s="33">
        <v>117600000</v>
      </c>
      <c r="X42" s="79">
        <v>0.13400000000000001</v>
      </c>
      <c r="Y42" s="35"/>
      <c r="Z42" s="33">
        <v>117500000</v>
      </c>
      <c r="AA42" s="79">
        <v>0.13</v>
      </c>
      <c r="AB42" s="35"/>
      <c r="AC42" s="33">
        <v>126500000</v>
      </c>
      <c r="AD42" s="79">
        <v>0.13</v>
      </c>
      <c r="AE42" s="2"/>
      <c r="AF42" s="5">
        <v>483100000</v>
      </c>
      <c r="AG42" s="80">
        <v>0.13500000000000001</v>
      </c>
      <c r="AI42" s="33">
        <f>'Web GAAP Non-GAAP P&amp;L'!Y18</f>
        <v>126700000</v>
      </c>
      <c r="AJ42" s="79">
        <f>ROUND(AI42/AI$14,3)</f>
        <v>0.13500000000000001</v>
      </c>
    </row>
    <row r="43" spans="1:36" ht="18.649999999999999" customHeight="1" x14ac:dyDescent="0.3">
      <c r="A43" s="35"/>
      <c r="B43" s="35"/>
      <c r="C43" s="35" t="s">
        <v>35</v>
      </c>
      <c r="D43" s="35"/>
      <c r="E43" s="17">
        <v>-23900000</v>
      </c>
      <c r="F43" s="77"/>
      <c r="H43" s="17">
        <v>-33900000</v>
      </c>
      <c r="I43" s="77"/>
      <c r="J43" s="77"/>
      <c r="K43" s="17">
        <v>-17100000</v>
      </c>
      <c r="L43" s="77"/>
      <c r="M43" s="77"/>
      <c r="N43" s="17">
        <v>-6161020.25</v>
      </c>
      <c r="O43" s="77"/>
      <c r="P43" s="77"/>
      <c r="Q43" s="6">
        <v>-81061020.25</v>
      </c>
      <c r="R43" s="81"/>
      <c r="S43" s="34"/>
      <c r="T43" s="17">
        <v>-8800000</v>
      </c>
      <c r="U43" s="77"/>
      <c r="W43" s="17">
        <v>-2600000</v>
      </c>
      <c r="X43" s="77"/>
      <c r="Y43" s="35"/>
      <c r="Z43" s="17">
        <v>-1300000</v>
      </c>
      <c r="AA43" s="77"/>
      <c r="AB43" s="35"/>
      <c r="AC43" s="17">
        <v>-6200000</v>
      </c>
      <c r="AD43" s="77"/>
      <c r="AE43" s="2"/>
      <c r="AF43" s="6">
        <v>-18900000</v>
      </c>
      <c r="AG43" s="81"/>
      <c r="AI43" s="17">
        <f>AI46-AI42-AI44-AI45</f>
        <v>-5900000</v>
      </c>
      <c r="AJ43" s="77"/>
    </row>
    <row r="44" spans="1:36" ht="25.5" x14ac:dyDescent="0.3">
      <c r="A44" s="35"/>
      <c r="B44" s="35"/>
      <c r="C44" s="35" t="s">
        <v>36</v>
      </c>
      <c r="D44" s="35"/>
      <c r="E44" s="17">
        <v>-15000000</v>
      </c>
      <c r="F44" s="77"/>
      <c r="H44" s="17">
        <v>-17300000</v>
      </c>
      <c r="I44" s="77"/>
      <c r="J44" s="77"/>
      <c r="K44" s="17">
        <v>-15400000</v>
      </c>
      <c r="L44" s="77"/>
      <c r="M44" s="77"/>
      <c r="N44" s="17">
        <v>-21700000</v>
      </c>
      <c r="O44" s="77"/>
      <c r="P44" s="77"/>
      <c r="Q44" s="6">
        <v>-69400000</v>
      </c>
      <c r="R44" s="81"/>
      <c r="S44" s="34"/>
      <c r="T44" s="17">
        <v>-16100000</v>
      </c>
      <c r="U44" s="77"/>
      <c r="W44" s="17">
        <v>-16500000</v>
      </c>
      <c r="X44" s="77"/>
      <c r="Y44" s="35"/>
      <c r="Z44" s="17">
        <v>-15800000</v>
      </c>
      <c r="AA44" s="77"/>
      <c r="AB44" s="35"/>
      <c r="AC44" s="17">
        <v>-17000000</v>
      </c>
      <c r="AD44" s="77"/>
      <c r="AE44" s="2"/>
      <c r="AF44" s="6">
        <v>-65400000</v>
      </c>
      <c r="AG44" s="81"/>
      <c r="AI44" s="17">
        <f>-'Web Def Comp &amp; SBC'!Y29</f>
        <v>-21100000</v>
      </c>
      <c r="AJ44" s="77"/>
    </row>
    <row r="45" spans="1:36" ht="18.649999999999999" customHeight="1" x14ac:dyDescent="0.3">
      <c r="A45" s="35"/>
      <c r="B45" s="35"/>
      <c r="C45" s="35" t="s">
        <v>147</v>
      </c>
      <c r="D45" s="35"/>
      <c r="E45" s="62">
        <v>0</v>
      </c>
      <c r="H45" s="62">
        <v>-600000</v>
      </c>
      <c r="I45" s="77"/>
      <c r="J45" s="77"/>
      <c r="K45" s="62">
        <v>-4200000</v>
      </c>
      <c r="L45" s="77"/>
      <c r="M45" s="77"/>
      <c r="N45" s="62">
        <v>-8100000</v>
      </c>
      <c r="O45" s="77"/>
      <c r="P45" s="77"/>
      <c r="Q45" s="52">
        <v>-12900000</v>
      </c>
      <c r="R45" s="81"/>
      <c r="S45" s="34"/>
      <c r="T45" s="62">
        <v>-7600000</v>
      </c>
      <c r="U45" s="77"/>
      <c r="W45" s="62">
        <v>-4000000</v>
      </c>
      <c r="X45" s="77"/>
      <c r="Y45" s="35"/>
      <c r="Z45" s="62">
        <v>-7200000</v>
      </c>
      <c r="AA45" s="77"/>
      <c r="AB45" s="35"/>
      <c r="AC45" s="62">
        <v>-8600000</v>
      </c>
      <c r="AD45" s="77"/>
      <c r="AE45" s="2"/>
      <c r="AF45" s="52">
        <v>-27400000</v>
      </c>
      <c r="AG45" s="81"/>
      <c r="AI45" s="62">
        <f>AI28+'Web GAAP Non-GAAP P&amp;L'!Y19</f>
        <v>-3200000</v>
      </c>
      <c r="AJ45" s="77"/>
    </row>
    <row r="46" spans="1:36" ht="12.75" customHeight="1" x14ac:dyDescent="0.3">
      <c r="A46" s="35"/>
      <c r="B46" s="263" t="s">
        <v>148</v>
      </c>
      <c r="C46" s="263"/>
      <c r="D46" s="35"/>
      <c r="E46" s="82">
        <v>95200000</v>
      </c>
      <c r="F46" s="79">
        <v>0.1</v>
      </c>
      <c r="H46" s="82">
        <v>96900000</v>
      </c>
      <c r="I46" s="79">
        <v>0.111</v>
      </c>
      <c r="J46" s="79"/>
      <c r="K46" s="82">
        <v>90900000</v>
      </c>
      <c r="L46" s="79">
        <v>0.104</v>
      </c>
      <c r="M46" s="79"/>
      <c r="N46" s="82">
        <v>101538979.75</v>
      </c>
      <c r="O46" s="79">
        <v>0.10299999999999999</v>
      </c>
      <c r="P46" s="77"/>
      <c r="Q46" s="83">
        <v>384538979.75</v>
      </c>
      <c r="R46" s="80">
        <v>0.104</v>
      </c>
      <c r="S46" s="34"/>
      <c r="T46" s="82">
        <v>89000000</v>
      </c>
      <c r="U46" s="79">
        <v>0.106</v>
      </c>
      <c r="W46" s="82">
        <v>94500000</v>
      </c>
      <c r="X46" s="79">
        <v>0.108</v>
      </c>
      <c r="Y46" s="35"/>
      <c r="Z46" s="82">
        <v>93200000</v>
      </c>
      <c r="AA46" s="79">
        <v>0.10299999999999999</v>
      </c>
      <c r="AB46" s="35"/>
      <c r="AC46" s="82">
        <v>94700000</v>
      </c>
      <c r="AD46" s="79">
        <v>9.8000000000000004E-2</v>
      </c>
      <c r="AE46" s="2"/>
      <c r="AF46" s="83">
        <v>371400000</v>
      </c>
      <c r="AG46" s="80">
        <v>0.104</v>
      </c>
      <c r="AI46" s="82">
        <f>'Web GAAP Non-GAAP P&amp;L'!Y38</f>
        <v>96500000</v>
      </c>
      <c r="AJ46" s="79">
        <f>ROUND(AI46/AI$14,3)</f>
        <v>0.10299999999999999</v>
      </c>
    </row>
    <row r="47" spans="1:36" ht="18.649999999999999" customHeight="1" x14ac:dyDescent="0.25">
      <c r="A47" s="35"/>
      <c r="B47" s="42"/>
      <c r="C47" s="42"/>
      <c r="D47" s="35"/>
      <c r="E47" s="35"/>
      <c r="F47" s="35"/>
      <c r="H47" s="35"/>
      <c r="I47" s="35"/>
      <c r="J47" s="35"/>
      <c r="K47" s="35"/>
      <c r="L47" s="35"/>
      <c r="M47" s="35"/>
      <c r="N47" s="35"/>
      <c r="O47" s="35"/>
      <c r="P47" s="2"/>
      <c r="Q47" s="10"/>
      <c r="R47" s="10"/>
      <c r="S47" s="35"/>
      <c r="T47" s="35"/>
      <c r="U47" s="35"/>
      <c r="W47" s="35"/>
      <c r="X47" s="35"/>
      <c r="Y47" s="35"/>
      <c r="Z47" s="35"/>
      <c r="AA47" s="35"/>
      <c r="AB47" s="35"/>
      <c r="AC47" s="35"/>
      <c r="AD47" s="35"/>
      <c r="AE47" s="2"/>
      <c r="AF47" s="10"/>
      <c r="AG47" s="10"/>
      <c r="AI47" s="35"/>
      <c r="AJ47" s="35"/>
    </row>
    <row r="48" spans="1:36" ht="18.649999999999999" customHeight="1" x14ac:dyDescent="0.3">
      <c r="A48" s="265" t="s">
        <v>41</v>
      </c>
      <c r="B48" s="263"/>
      <c r="C48" s="263"/>
      <c r="D48" s="35"/>
      <c r="E48" s="35"/>
      <c r="F48" s="35"/>
      <c r="H48" s="35"/>
      <c r="I48" s="35"/>
      <c r="J48" s="35"/>
      <c r="K48" s="35"/>
      <c r="L48" s="35"/>
      <c r="M48" s="35"/>
      <c r="N48" s="35"/>
      <c r="O48" s="35"/>
      <c r="P48" s="2"/>
      <c r="Q48" s="10"/>
      <c r="R48" s="10"/>
      <c r="S48" s="35"/>
      <c r="T48" s="35"/>
      <c r="U48" s="35"/>
      <c r="W48" s="35"/>
      <c r="X48" s="35"/>
      <c r="Y48" s="35"/>
      <c r="Z48" s="35"/>
      <c r="AA48" s="35"/>
      <c r="AB48" s="35"/>
      <c r="AC48" s="35"/>
      <c r="AD48" s="35"/>
      <c r="AE48" s="2"/>
      <c r="AF48" s="10"/>
      <c r="AG48" s="10"/>
      <c r="AI48" s="35"/>
      <c r="AJ48" s="35"/>
    </row>
    <row r="49" spans="1:36" ht="18.649999999999999" customHeight="1" x14ac:dyDescent="0.3">
      <c r="A49" s="35"/>
      <c r="B49" s="263" t="s">
        <v>42</v>
      </c>
      <c r="C49" s="263"/>
      <c r="D49" s="35"/>
      <c r="E49" s="33">
        <v>109200000</v>
      </c>
      <c r="F49" s="79">
        <f>ROUND(E49/E$14,3)</f>
        <v>0.115</v>
      </c>
      <c r="H49" s="33">
        <v>61600000</v>
      </c>
      <c r="I49" s="79">
        <f>ROUND(H49/H$14,3)</f>
        <v>7.0999999999999994E-2</v>
      </c>
      <c r="J49" s="79"/>
      <c r="K49" s="33">
        <v>116400000</v>
      </c>
      <c r="L49" s="79">
        <f>ROUND(K49/K$14,3)</f>
        <v>0.13300000000000001</v>
      </c>
      <c r="M49" s="79"/>
      <c r="N49" s="33">
        <v>173500000</v>
      </c>
      <c r="O49" s="79">
        <f>ROUND(N49/N$14,3)</f>
        <v>0.17599999999999999</v>
      </c>
      <c r="P49" s="77"/>
      <c r="Q49" s="5">
        <f>SUM(E49,H49,K49,N49)</f>
        <v>460700000</v>
      </c>
      <c r="R49" s="80">
        <f>ROUND(Q49/Q$14,3)</f>
        <v>0.125</v>
      </c>
      <c r="S49" s="34"/>
      <c r="T49" s="33">
        <v>97500000</v>
      </c>
      <c r="U49" s="79">
        <f>ROUND(T49/T$14,3)</f>
        <v>0.11600000000000001</v>
      </c>
      <c r="W49" s="33">
        <v>127800000</v>
      </c>
      <c r="X49" s="79">
        <f>ROUND(W49/W$14,3)</f>
        <v>0.14599999999999999</v>
      </c>
      <c r="Y49" s="79"/>
      <c r="Z49" s="33">
        <v>150500000</v>
      </c>
      <c r="AA49" s="79">
        <f>ROUND(Z49/Z$14,3)</f>
        <v>0.16700000000000001</v>
      </c>
      <c r="AB49" s="79"/>
      <c r="AC49" s="33">
        <v>216200000</v>
      </c>
      <c r="AD49" s="79">
        <f>ROUND(AC49/AC$14,3)</f>
        <v>0.223</v>
      </c>
      <c r="AE49" s="77"/>
      <c r="AF49" s="5">
        <f>SUM(T49,W49,Z49,AC49)</f>
        <v>592000000</v>
      </c>
      <c r="AG49" s="80">
        <f>ROUND(AF49/AF$14,3)</f>
        <v>0.16500000000000001</v>
      </c>
      <c r="AI49" s="33">
        <v>144000000</v>
      </c>
      <c r="AJ49" s="79">
        <f>ROUND(AI49/AI$14,3)</f>
        <v>0.153</v>
      </c>
    </row>
    <row r="50" spans="1:36" ht="31.5" customHeight="1" x14ac:dyDescent="0.3">
      <c r="A50" s="35"/>
      <c r="B50" s="35"/>
      <c r="C50" s="42" t="str">
        <f>$C$18</f>
        <v>Amortization of purchased intangible assets</v>
      </c>
      <c r="D50" s="35"/>
      <c r="E50" s="28">
        <v>54500000</v>
      </c>
      <c r="F50" s="77"/>
      <c r="H50" s="28">
        <v>54500000</v>
      </c>
      <c r="I50" s="77"/>
      <c r="J50" s="77"/>
      <c r="K50" s="28">
        <v>45400000</v>
      </c>
      <c r="L50" s="77"/>
      <c r="M50" s="77"/>
      <c r="N50" s="28">
        <v>44600000</v>
      </c>
      <c r="O50" s="77"/>
      <c r="P50" s="77"/>
      <c r="Q50" s="36">
        <f>SUM(E50,H50,K50,N50)</f>
        <v>199000000</v>
      </c>
      <c r="R50" s="81"/>
      <c r="S50" s="34"/>
      <c r="T50" s="28">
        <v>42000000</v>
      </c>
      <c r="U50" s="77"/>
      <c r="W50" s="28">
        <v>42900000</v>
      </c>
      <c r="X50" s="77"/>
      <c r="Y50" s="77"/>
      <c r="Z50" s="28">
        <v>43600000</v>
      </c>
      <c r="AA50" s="77"/>
      <c r="AB50" s="77"/>
      <c r="AC50" s="28">
        <v>43500000</v>
      </c>
      <c r="AD50" s="77"/>
      <c r="AE50" s="77"/>
      <c r="AF50" s="36">
        <f>SUM(T50,W50,Z50,AC50)</f>
        <v>172000000</v>
      </c>
      <c r="AG50" s="81"/>
      <c r="AI50" s="28">
        <v>43200000</v>
      </c>
      <c r="AJ50" s="77"/>
    </row>
    <row r="51" spans="1:36" ht="18.649999999999999" customHeight="1" x14ac:dyDescent="0.3">
      <c r="A51" s="35"/>
      <c r="B51" s="35"/>
      <c r="C51" s="42" t="s">
        <v>35</v>
      </c>
      <c r="D51" s="35"/>
      <c r="E51" s="28">
        <v>23900000</v>
      </c>
      <c r="F51" s="77"/>
      <c r="H51" s="28">
        <v>33900000</v>
      </c>
      <c r="I51" s="77"/>
      <c r="J51" s="77"/>
      <c r="K51" s="28">
        <v>17400000</v>
      </c>
      <c r="L51" s="77"/>
      <c r="M51" s="77"/>
      <c r="N51" s="28">
        <v>6400000</v>
      </c>
      <c r="O51" s="77"/>
      <c r="P51" s="77"/>
      <c r="Q51" s="36">
        <f>SUM(E51,H51,K51,N51)</f>
        <v>81600000</v>
      </c>
      <c r="R51" s="81"/>
      <c r="S51" s="34"/>
      <c r="T51" s="28">
        <v>8900000</v>
      </c>
      <c r="U51" s="77"/>
      <c r="W51" s="28">
        <v>2700000</v>
      </c>
      <c r="X51" s="77"/>
      <c r="Y51" s="77"/>
      <c r="Z51" s="28">
        <v>1300000</v>
      </c>
      <c r="AA51" s="77"/>
      <c r="AB51" s="77"/>
      <c r="AC51" s="28">
        <v>6200000</v>
      </c>
      <c r="AD51" s="77"/>
      <c r="AE51" s="77"/>
      <c r="AF51" s="36">
        <f>SUM(T51,W51,Z51,AC51)</f>
        <v>19100000</v>
      </c>
      <c r="AG51" s="81"/>
      <c r="AI51" s="28">
        <v>5900000</v>
      </c>
      <c r="AJ51" s="77"/>
    </row>
    <row r="52" spans="1:36" ht="25.5" x14ac:dyDescent="0.3">
      <c r="A52" s="35"/>
      <c r="B52" s="35"/>
      <c r="C52" s="42" t="s">
        <v>36</v>
      </c>
      <c r="D52" s="35"/>
      <c r="E52" s="62">
        <v>38800000</v>
      </c>
      <c r="F52" s="77"/>
      <c r="H52" s="62">
        <v>38100000</v>
      </c>
      <c r="I52" s="77"/>
      <c r="J52" s="77"/>
      <c r="K52" s="62">
        <v>38100000</v>
      </c>
      <c r="L52" s="77"/>
      <c r="M52" s="77"/>
      <c r="N52" s="62">
        <v>48500000</v>
      </c>
      <c r="O52" s="77"/>
      <c r="P52" s="77"/>
      <c r="Q52" s="52">
        <f>SUM(E52,H52,K52,N52)</f>
        <v>163500000</v>
      </c>
      <c r="R52" s="81"/>
      <c r="S52" s="34"/>
      <c r="T52" s="62">
        <v>37500000</v>
      </c>
      <c r="U52" s="77"/>
      <c r="W52" s="62">
        <v>40800000</v>
      </c>
      <c r="X52" s="77"/>
      <c r="Y52" s="77"/>
      <c r="Z52" s="62">
        <v>36600000</v>
      </c>
      <c r="AA52" s="77"/>
      <c r="AB52" s="77"/>
      <c r="AC52" s="62">
        <v>36600000</v>
      </c>
      <c r="AD52" s="77"/>
      <c r="AE52" s="77"/>
      <c r="AF52" s="52">
        <f>SUM(T52,W52,Z52,AC52)</f>
        <v>151500000</v>
      </c>
      <c r="AG52" s="81"/>
      <c r="AI52" s="62">
        <v>43700000</v>
      </c>
      <c r="AJ52" s="77"/>
    </row>
    <row r="53" spans="1:36" ht="18.649999999999999" customHeight="1" x14ac:dyDescent="0.3">
      <c r="A53" s="35"/>
      <c r="B53" s="35"/>
      <c r="C53" s="42" t="s">
        <v>108</v>
      </c>
      <c r="D53" s="35"/>
      <c r="E53" s="28">
        <v>8000000</v>
      </c>
      <c r="F53" s="77"/>
      <c r="H53" s="28">
        <v>6300000</v>
      </c>
      <c r="I53" s="77"/>
      <c r="J53" s="77"/>
      <c r="K53" s="28">
        <v>7500000</v>
      </c>
      <c r="L53" s="77"/>
      <c r="M53" s="77"/>
      <c r="N53" s="28">
        <v>10600000</v>
      </c>
      <c r="O53" s="77"/>
      <c r="P53" s="77"/>
      <c r="Q53" s="36">
        <f>SUM(E53,H53,K53,N53)</f>
        <v>32400000</v>
      </c>
      <c r="R53" s="81"/>
      <c r="S53" s="34"/>
      <c r="T53" s="28">
        <v>12300000</v>
      </c>
      <c r="U53" s="77"/>
      <c r="W53" s="28">
        <v>8400000</v>
      </c>
      <c r="X53" s="77"/>
      <c r="Y53" s="77"/>
      <c r="Z53" s="28">
        <v>22200000</v>
      </c>
      <c r="AA53" s="77"/>
      <c r="AB53" s="77"/>
      <c r="AC53" s="28">
        <v>10600000</v>
      </c>
      <c r="AD53" s="77"/>
      <c r="AE53" s="77"/>
      <c r="AF53" s="36">
        <f>SUM(T53,W53,Z53,AC53)</f>
        <v>53500000</v>
      </c>
      <c r="AG53" s="81"/>
      <c r="AI53" s="28">
        <v>6400000</v>
      </c>
      <c r="AJ53" s="77"/>
    </row>
    <row r="54" spans="1:36" ht="18.649999999999999" customHeight="1" x14ac:dyDescent="0.3">
      <c r="A54" s="35"/>
      <c r="B54" s="263" t="s">
        <v>43</v>
      </c>
      <c r="C54" s="263"/>
      <c r="D54" s="35"/>
      <c r="E54" s="82">
        <f>SUM(E49:E53)</f>
        <v>234400000</v>
      </c>
      <c r="F54" s="79">
        <f>ROUND(E54/E$14,3)</f>
        <v>0.246</v>
      </c>
      <c r="H54" s="82">
        <f>SUM(H49:H53)</f>
        <v>194400000</v>
      </c>
      <c r="I54" s="79">
        <f>ROUND(H54/H$14,3)</f>
        <v>0.223</v>
      </c>
      <c r="J54" s="79"/>
      <c r="K54" s="82">
        <f>SUM(K49:K53)</f>
        <v>224800000</v>
      </c>
      <c r="L54" s="79">
        <f>ROUND(K54/K$14,3)</f>
        <v>0.25700000000000001</v>
      </c>
      <c r="M54" s="79"/>
      <c r="N54" s="82">
        <f>SUM(N49:N53)</f>
        <v>283600000</v>
      </c>
      <c r="O54" s="79">
        <f>ROUND(N54/N$14,3)</f>
        <v>0.28799999999999998</v>
      </c>
      <c r="P54" s="77"/>
      <c r="Q54" s="83">
        <f>SUM(Q49:Q53)</f>
        <v>937200000</v>
      </c>
      <c r="R54" s="80">
        <f>ROUND(Q54/Q$14,3)</f>
        <v>0.254</v>
      </c>
      <c r="S54" s="34"/>
      <c r="T54" s="82">
        <f>SUM(T49:T53)</f>
        <v>198200000</v>
      </c>
      <c r="U54" s="79">
        <f>ROUND(T54/T$14,3)</f>
        <v>0.23599999999999999</v>
      </c>
      <c r="W54" s="82">
        <f>SUM(W49:W53)</f>
        <v>222600000</v>
      </c>
      <c r="X54" s="79">
        <f>ROUND(W54/W$14,3)</f>
        <v>0.254</v>
      </c>
      <c r="Y54" s="79"/>
      <c r="Z54" s="82">
        <f>SUM(Z49:Z53)</f>
        <v>254200000</v>
      </c>
      <c r="AA54" s="79">
        <f>ROUND(Z54/Z$14,3)</f>
        <v>0.28199999999999997</v>
      </c>
      <c r="AB54" s="79"/>
      <c r="AC54" s="82">
        <f>SUM(AC49:AC53)</f>
        <v>313100000</v>
      </c>
      <c r="AD54" s="79">
        <f>ROUND(AC54/AC$14,3)</f>
        <v>0.32300000000000001</v>
      </c>
      <c r="AE54" s="77"/>
      <c r="AF54" s="83">
        <f>SUM(AF49:AF53)</f>
        <v>988100000</v>
      </c>
      <c r="AG54" s="80">
        <f>ROUND(AF54/AF$14,3)</f>
        <v>0.27500000000000002</v>
      </c>
      <c r="AI54" s="82">
        <f>SUM(AI49:AI53)</f>
        <v>243200000</v>
      </c>
      <c r="AJ54" s="79">
        <f>ROUND(AI54/AI$14,3)</f>
        <v>0.25900000000000001</v>
      </c>
    </row>
    <row r="55" spans="1:36" ht="18.649999999999999" customHeight="1" x14ac:dyDescent="0.25">
      <c r="A55" s="35"/>
      <c r="B55" s="35"/>
      <c r="C55" s="35"/>
      <c r="D55" s="35"/>
      <c r="E55" s="25"/>
      <c r="F55" s="35"/>
      <c r="H55" s="25"/>
      <c r="I55" s="35"/>
      <c r="J55" s="35"/>
      <c r="K55" s="25"/>
      <c r="L55" s="35"/>
      <c r="M55" s="35"/>
      <c r="N55" s="25"/>
      <c r="O55" s="35"/>
      <c r="P55" s="2"/>
      <c r="Q55" s="9"/>
      <c r="R55" s="10"/>
      <c r="S55" s="35"/>
      <c r="T55" s="25"/>
      <c r="U55" s="35"/>
      <c r="W55" s="25"/>
      <c r="X55" s="35"/>
      <c r="Y55" s="35"/>
      <c r="Z55" s="25"/>
      <c r="AA55" s="35"/>
      <c r="AB55" s="35"/>
      <c r="AC55" s="25"/>
      <c r="AD55" s="35"/>
      <c r="AE55" s="2"/>
      <c r="AF55" s="9"/>
      <c r="AG55" s="10"/>
      <c r="AI55" s="25"/>
      <c r="AJ55" s="35"/>
    </row>
    <row r="56" spans="1:36" ht="24.75" customHeight="1" x14ac:dyDescent="0.3">
      <c r="A56" s="265" t="s">
        <v>161</v>
      </c>
      <c r="B56" s="263"/>
      <c r="C56" s="263"/>
      <c r="D56" s="35"/>
      <c r="E56" s="35"/>
      <c r="F56" s="35"/>
      <c r="H56" s="35"/>
      <c r="I56" s="35"/>
      <c r="J56" s="35"/>
      <c r="K56" s="35"/>
      <c r="L56" s="35"/>
      <c r="M56" s="35"/>
      <c r="N56" s="35"/>
      <c r="O56" s="35"/>
      <c r="P56" s="2"/>
      <c r="Q56" s="10"/>
      <c r="R56" s="10"/>
      <c r="S56" s="35"/>
      <c r="T56" s="35"/>
      <c r="U56" s="35"/>
      <c r="W56" s="35"/>
      <c r="X56" s="35"/>
      <c r="Y56" s="35"/>
      <c r="Z56" s="35"/>
      <c r="AA56" s="35"/>
      <c r="AB56" s="35"/>
      <c r="AC56" s="35"/>
      <c r="AD56" s="35"/>
      <c r="AE56" s="2"/>
      <c r="AF56" s="10"/>
      <c r="AG56" s="10"/>
      <c r="AI56" s="35"/>
      <c r="AJ56" s="35"/>
    </row>
    <row r="57" spans="1:36" ht="13" x14ac:dyDescent="0.3">
      <c r="A57" s="35"/>
      <c r="B57" s="263" t="s">
        <v>157</v>
      </c>
      <c r="C57" s="263"/>
      <c r="D57" s="35"/>
      <c r="E57" s="33">
        <v>-36200000</v>
      </c>
      <c r="F57" s="77"/>
      <c r="H57" s="33">
        <v>1700400000</v>
      </c>
      <c r="I57" s="77"/>
      <c r="J57" s="77"/>
      <c r="K57" s="33">
        <v>-43300000</v>
      </c>
      <c r="L57" s="77"/>
      <c r="M57" s="77"/>
      <c r="N57" s="33">
        <v>-75700000</v>
      </c>
      <c r="O57" s="77"/>
      <c r="P57" s="77"/>
      <c r="Q57" s="5">
        <f>SUM(E57,H57,K57,N57)</f>
        <v>1545200000</v>
      </c>
      <c r="R57" s="78"/>
      <c r="S57" s="34"/>
      <c r="T57" s="33">
        <v>-11100000</v>
      </c>
      <c r="U57" s="77"/>
      <c r="W57" s="33">
        <v>-14500000</v>
      </c>
      <c r="X57" s="77"/>
      <c r="Y57" s="77"/>
      <c r="Z57" s="33">
        <v>-25400000</v>
      </c>
      <c r="AA57" s="77"/>
      <c r="AB57" s="77"/>
      <c r="AC57" s="33">
        <v>-31600000</v>
      </c>
      <c r="AD57" s="77"/>
      <c r="AE57" s="77"/>
      <c r="AF57" s="5">
        <f>SUM(T57,W57,Z57,AC57)</f>
        <v>-82600000</v>
      </c>
      <c r="AG57" s="78"/>
      <c r="AI57" s="33">
        <v>-12700000</v>
      </c>
      <c r="AJ57" s="77"/>
    </row>
    <row r="58" spans="1:36" ht="18.649999999999999" customHeight="1" x14ac:dyDescent="0.3">
      <c r="A58" s="35"/>
      <c r="B58" s="35"/>
      <c r="C58" s="42" t="s">
        <v>35</v>
      </c>
      <c r="D58" s="35"/>
      <c r="E58" s="17">
        <v>-3400000</v>
      </c>
      <c r="F58" s="77"/>
      <c r="H58" s="17">
        <v>-1716100000</v>
      </c>
      <c r="I58" s="77"/>
      <c r="J58" s="77"/>
      <c r="K58" s="17">
        <v>26800000</v>
      </c>
      <c r="L58" s="77"/>
      <c r="M58" s="77"/>
      <c r="N58" s="17">
        <v>4200000</v>
      </c>
      <c r="O58" s="77"/>
      <c r="P58" s="77"/>
      <c r="Q58" s="6">
        <f>SUM(E58,H58,K58,N58)</f>
        <v>-1688500000</v>
      </c>
      <c r="R58" s="78"/>
      <c r="S58" s="34"/>
      <c r="T58" s="17">
        <v>-5300000</v>
      </c>
      <c r="U58" s="77"/>
      <c r="W58" s="17">
        <v>-2600000</v>
      </c>
      <c r="X58" s="77"/>
      <c r="Y58" s="77"/>
      <c r="Z58" s="17">
        <v>6200000</v>
      </c>
      <c r="AA58" s="77"/>
      <c r="AB58" s="77"/>
      <c r="AC58" s="17">
        <v>10100000</v>
      </c>
      <c r="AD58" s="77"/>
      <c r="AE58" s="77"/>
      <c r="AF58" s="6">
        <f>SUM(T58,W58,Z58,AC58)</f>
        <v>8400000</v>
      </c>
      <c r="AG58" s="78"/>
      <c r="AI58" s="17">
        <v>-4100000</v>
      </c>
      <c r="AJ58" s="77"/>
    </row>
    <row r="59" spans="1:36" ht="18.649999999999999" customHeight="1" x14ac:dyDescent="0.3">
      <c r="A59" s="35"/>
      <c r="B59" s="35"/>
      <c r="C59" s="42" t="s">
        <v>44</v>
      </c>
      <c r="D59" s="35"/>
      <c r="E59" s="62">
        <v>-2400000</v>
      </c>
      <c r="F59" s="77"/>
      <c r="H59" s="62">
        <v>-700000</v>
      </c>
      <c r="I59" s="77"/>
      <c r="J59" s="77"/>
      <c r="K59" s="62">
        <v>-1600000</v>
      </c>
      <c r="L59" s="77"/>
      <c r="M59" s="77"/>
      <c r="N59" s="62">
        <v>-200000</v>
      </c>
      <c r="O59" s="77"/>
      <c r="P59" s="77"/>
      <c r="Q59" s="52">
        <f>SUM(E59,H59,K59,N59)</f>
        <v>-4900000</v>
      </c>
      <c r="R59" s="78"/>
      <c r="S59" s="34"/>
      <c r="T59" s="62">
        <v>900000</v>
      </c>
      <c r="U59" s="77"/>
      <c r="W59" s="62">
        <v>-2900000</v>
      </c>
      <c r="X59" s="77"/>
      <c r="Y59" s="77"/>
      <c r="Z59" s="62">
        <v>-1900000</v>
      </c>
      <c r="AA59" s="77"/>
      <c r="AB59" s="77"/>
      <c r="AC59" s="62">
        <v>-1100000</v>
      </c>
      <c r="AD59" s="77"/>
      <c r="AE59" s="77"/>
      <c r="AF59" s="52">
        <f>SUM(T59,W59,Z59,AC59)</f>
        <v>-5000000</v>
      </c>
      <c r="AG59" s="78"/>
      <c r="AI59" s="62">
        <v>-2000000</v>
      </c>
      <c r="AJ59" s="77"/>
    </row>
    <row r="60" spans="1:36" ht="18.649999999999999" customHeight="1" x14ac:dyDescent="0.3">
      <c r="A60" s="35"/>
      <c r="B60" s="35"/>
      <c r="C60" s="42" t="s">
        <v>108</v>
      </c>
      <c r="D60" s="35"/>
      <c r="E60" s="62">
        <v>0</v>
      </c>
      <c r="F60" s="77"/>
      <c r="H60" s="62">
        <v>5400000</v>
      </c>
      <c r="I60" s="77"/>
      <c r="J60" s="77"/>
      <c r="K60" s="62">
        <v>1400000</v>
      </c>
      <c r="L60" s="77"/>
      <c r="M60" s="77"/>
      <c r="N60" s="62">
        <v>57300000</v>
      </c>
      <c r="O60" s="77"/>
      <c r="P60" s="77"/>
      <c r="Q60" s="52">
        <f>SUM(E60,H60,K60,N60)</f>
        <v>64100000</v>
      </c>
      <c r="R60" s="78"/>
      <c r="S60" s="34"/>
      <c r="T60" s="62">
        <v>100000</v>
      </c>
      <c r="U60" s="77"/>
      <c r="W60" s="62">
        <v>2800000</v>
      </c>
      <c r="X60" s="77"/>
      <c r="Y60" s="77"/>
      <c r="Z60" s="62">
        <v>2900000</v>
      </c>
      <c r="AA60" s="77"/>
      <c r="AB60" s="77"/>
      <c r="AC60" s="62">
        <v>1000000</v>
      </c>
      <c r="AD60" s="77"/>
      <c r="AE60" s="77"/>
      <c r="AF60" s="52">
        <f>SUM(T60,W60,Z60,AC60)</f>
        <v>6800000</v>
      </c>
      <c r="AG60" s="78"/>
      <c r="AI60" s="62">
        <v>1900000</v>
      </c>
      <c r="AJ60" s="77"/>
    </row>
    <row r="61" spans="1:36" ht="27.75" customHeight="1" x14ac:dyDescent="0.3">
      <c r="A61" s="35"/>
      <c r="B61" s="263" t="s">
        <v>45</v>
      </c>
      <c r="C61" s="263"/>
      <c r="D61" s="35"/>
      <c r="E61" s="37">
        <f>SUM(E57:E60)</f>
        <v>-42000000</v>
      </c>
      <c r="F61" s="77"/>
      <c r="H61" s="37">
        <f>SUM(H57:H60)</f>
        <v>-11000000</v>
      </c>
      <c r="I61" s="77"/>
      <c r="J61" s="77"/>
      <c r="K61" s="37">
        <f>SUM(K57:K60)</f>
        <v>-16700000</v>
      </c>
      <c r="L61" s="77"/>
      <c r="M61" s="77"/>
      <c r="N61" s="37">
        <f>SUM(N57:N60)</f>
        <v>-14400000</v>
      </c>
      <c r="O61" s="77"/>
      <c r="P61" s="77"/>
      <c r="Q61" s="15">
        <f>SUM(Q57:Q60)</f>
        <v>-84100000</v>
      </c>
      <c r="R61" s="78"/>
      <c r="S61" s="34"/>
      <c r="T61" s="37">
        <f>SUM(T57:T60)</f>
        <v>-15400000</v>
      </c>
      <c r="U61" s="77"/>
      <c r="W61" s="37">
        <f>SUM(W57:W60)</f>
        <v>-17200000</v>
      </c>
      <c r="X61" s="77"/>
      <c r="Y61" s="77"/>
      <c r="Z61" s="37">
        <f>SUM(Z57:Z60)</f>
        <v>-18200000</v>
      </c>
      <c r="AA61" s="77"/>
      <c r="AB61" s="77"/>
      <c r="AC61" s="37">
        <f>SUM(AC57:AC60)</f>
        <v>-21600000</v>
      </c>
      <c r="AD61" s="77"/>
      <c r="AE61" s="77"/>
      <c r="AF61" s="15">
        <f>SUM(AF57:AF60)</f>
        <v>-72400000</v>
      </c>
      <c r="AG61" s="78"/>
      <c r="AI61" s="37">
        <f>SUM(AI57:AI60)</f>
        <v>-16900000</v>
      </c>
      <c r="AJ61" s="77"/>
    </row>
    <row r="62" spans="1:36" ht="19.399999999999999" customHeight="1" x14ac:dyDescent="0.25">
      <c r="A62" s="35"/>
      <c r="B62" s="35"/>
      <c r="C62" s="35"/>
      <c r="D62" s="35"/>
      <c r="E62" s="25"/>
      <c r="F62" s="35"/>
      <c r="H62" s="25"/>
      <c r="I62" s="35"/>
      <c r="J62" s="35"/>
      <c r="K62" s="25"/>
      <c r="L62" s="35"/>
      <c r="M62" s="35"/>
      <c r="N62" s="25"/>
      <c r="O62" s="35"/>
      <c r="P62" s="2"/>
      <c r="Q62" s="9"/>
      <c r="R62" s="10"/>
      <c r="S62" s="35"/>
      <c r="T62" s="25"/>
      <c r="U62" s="35"/>
      <c r="W62" s="25"/>
      <c r="X62" s="35"/>
      <c r="Y62" s="35"/>
      <c r="Z62" s="25"/>
      <c r="AA62" s="35"/>
      <c r="AB62" s="35"/>
      <c r="AC62" s="25"/>
      <c r="AD62" s="35"/>
      <c r="AE62" s="2"/>
      <c r="AF62" s="9"/>
      <c r="AG62" s="10"/>
      <c r="AI62" s="25"/>
      <c r="AJ62" s="35"/>
    </row>
    <row r="63" spans="1:36" ht="12.75" customHeight="1" x14ac:dyDescent="0.25">
      <c r="A63" s="35"/>
      <c r="B63" s="35"/>
      <c r="C63" s="35"/>
      <c r="D63" s="35"/>
      <c r="E63" s="35"/>
      <c r="F63" s="270" t="s">
        <v>138</v>
      </c>
      <c r="H63" s="35"/>
      <c r="I63" s="270" t="s">
        <v>138</v>
      </c>
      <c r="J63" s="26"/>
      <c r="K63" s="35"/>
      <c r="L63" s="270" t="s">
        <v>138</v>
      </c>
      <c r="M63" s="26"/>
      <c r="N63" s="35"/>
      <c r="O63" s="270" t="s">
        <v>138</v>
      </c>
      <c r="P63" s="1"/>
      <c r="Q63" s="10"/>
      <c r="R63" s="301" t="s">
        <v>138</v>
      </c>
      <c r="S63" s="35"/>
      <c r="T63" s="35"/>
      <c r="U63" s="270" t="s">
        <v>138</v>
      </c>
      <c r="W63" s="35"/>
      <c r="X63" s="270" t="s">
        <v>138</v>
      </c>
      <c r="Y63" s="26"/>
      <c r="Z63" s="35"/>
      <c r="AA63" s="270" t="s">
        <v>138</v>
      </c>
      <c r="AB63" s="26"/>
      <c r="AC63" s="35"/>
      <c r="AD63" s="270" t="s">
        <v>138</v>
      </c>
      <c r="AE63" s="1"/>
      <c r="AF63" s="10"/>
      <c r="AG63" s="301" t="s">
        <v>138</v>
      </c>
      <c r="AI63" s="35"/>
      <c r="AJ63" s="270" t="s">
        <v>138</v>
      </c>
    </row>
    <row r="64" spans="1:36" ht="14.15" customHeight="1" x14ac:dyDescent="0.25">
      <c r="A64" s="35"/>
      <c r="B64" s="35"/>
      <c r="C64" s="35"/>
      <c r="D64" s="35"/>
      <c r="E64" s="35"/>
      <c r="F64" s="270"/>
      <c r="H64" s="35"/>
      <c r="I64" s="270"/>
      <c r="J64" s="26"/>
      <c r="K64" s="35"/>
      <c r="L64" s="270"/>
      <c r="M64" s="26"/>
      <c r="N64" s="35"/>
      <c r="O64" s="270"/>
      <c r="P64" s="1"/>
      <c r="Q64" s="10"/>
      <c r="R64" s="301"/>
      <c r="S64" s="35"/>
      <c r="T64" s="35"/>
      <c r="U64" s="270"/>
      <c r="W64" s="35"/>
      <c r="X64" s="270"/>
      <c r="Y64" s="26"/>
      <c r="Z64" s="35"/>
      <c r="AA64" s="270"/>
      <c r="AB64" s="26"/>
      <c r="AC64" s="35"/>
      <c r="AD64" s="270"/>
      <c r="AE64" s="1"/>
      <c r="AF64" s="10"/>
      <c r="AG64" s="301"/>
      <c r="AI64" s="35"/>
      <c r="AJ64" s="270"/>
    </row>
    <row r="65" spans="1:36" ht="23.15" customHeight="1" x14ac:dyDescent="0.25">
      <c r="A65" s="35"/>
      <c r="B65" s="35"/>
      <c r="C65" s="35"/>
      <c r="D65" s="35"/>
      <c r="E65" s="35"/>
      <c r="F65" s="268"/>
      <c r="H65" s="35"/>
      <c r="I65" s="268"/>
      <c r="J65" s="26"/>
      <c r="K65" s="35"/>
      <c r="L65" s="268"/>
      <c r="M65" s="26"/>
      <c r="N65" s="35"/>
      <c r="O65" s="268"/>
      <c r="P65" s="1"/>
      <c r="Q65" s="10"/>
      <c r="R65" s="302"/>
      <c r="S65" s="35"/>
      <c r="T65" s="35"/>
      <c r="U65" s="268"/>
      <c r="W65" s="35"/>
      <c r="X65" s="268"/>
      <c r="Y65" s="26"/>
      <c r="Z65" s="35"/>
      <c r="AA65" s="268"/>
      <c r="AB65" s="26"/>
      <c r="AC65" s="35"/>
      <c r="AD65" s="268"/>
      <c r="AE65" s="1"/>
      <c r="AF65" s="10"/>
      <c r="AG65" s="302"/>
      <c r="AI65" s="35"/>
      <c r="AJ65" s="268"/>
    </row>
    <row r="66" spans="1:36" ht="18.649999999999999" customHeight="1" x14ac:dyDescent="0.3">
      <c r="A66" s="265" t="s">
        <v>158</v>
      </c>
      <c r="B66" s="263"/>
      <c r="C66" s="263"/>
      <c r="D66" s="35"/>
      <c r="E66" s="35"/>
      <c r="F66" s="25"/>
      <c r="H66" s="35"/>
      <c r="I66" s="25"/>
      <c r="J66" s="35"/>
      <c r="K66" s="35"/>
      <c r="L66" s="25"/>
      <c r="M66" s="35"/>
      <c r="N66" s="35"/>
      <c r="O66" s="25"/>
      <c r="P66" s="2"/>
      <c r="Q66" s="10"/>
      <c r="R66" s="9"/>
      <c r="S66" s="35"/>
      <c r="T66" s="35"/>
      <c r="U66" s="25"/>
      <c r="W66" s="35"/>
      <c r="X66" s="25"/>
      <c r="Y66" s="35"/>
      <c r="Z66" s="35"/>
      <c r="AA66" s="25"/>
      <c r="AB66" s="35"/>
      <c r="AC66" s="35"/>
      <c r="AD66" s="25"/>
      <c r="AE66" s="2"/>
      <c r="AF66" s="10"/>
      <c r="AG66" s="9"/>
      <c r="AI66" s="35"/>
      <c r="AJ66" s="25"/>
    </row>
    <row r="67" spans="1:36" ht="18.649999999999999" customHeight="1" x14ac:dyDescent="0.25">
      <c r="A67" s="35"/>
      <c r="B67" s="263" t="s">
        <v>159</v>
      </c>
      <c r="C67" s="263"/>
      <c r="D67" s="35"/>
      <c r="E67" s="33">
        <v>15800000</v>
      </c>
      <c r="F67" s="55">
        <f>E67/(E49+E57)</f>
        <v>0.21643835616438356</v>
      </c>
      <c r="H67" s="33">
        <v>445600000</v>
      </c>
      <c r="I67" s="55">
        <f>H67/(H49+H57)</f>
        <v>0.25289443813847901</v>
      </c>
      <c r="J67" s="55"/>
      <c r="K67" s="33">
        <v>32500000</v>
      </c>
      <c r="L67" s="55">
        <f>K67/(K49+K57)</f>
        <v>0.44459644322845415</v>
      </c>
      <c r="M67" s="55"/>
      <c r="N67" s="33">
        <v>7600000</v>
      </c>
      <c r="O67" s="55">
        <f>N67/(N49+N57)</f>
        <v>7.7709611451942745E-2</v>
      </c>
      <c r="P67" s="3"/>
      <c r="Q67" s="5">
        <f>SUM(E67,H67,K67,N67)</f>
        <v>501500000</v>
      </c>
      <c r="R67" s="16">
        <f>Q67/(Q49+Q57)</f>
        <v>0.25001246323346127</v>
      </c>
      <c r="S67" s="34"/>
      <c r="T67" s="33">
        <v>19700000</v>
      </c>
      <c r="U67" s="55">
        <f>T67/(T49+T57)</f>
        <v>0.22800925925925927</v>
      </c>
      <c r="W67" s="33">
        <v>24100000</v>
      </c>
      <c r="X67" s="55">
        <f>W67/(W49+W57)</f>
        <v>0.21270962047661077</v>
      </c>
      <c r="Y67" s="55"/>
      <c r="Z67" s="33">
        <v>13600000</v>
      </c>
      <c r="AA67" s="55">
        <f>Z67/(Z49+Z57)</f>
        <v>0.10871302957633892</v>
      </c>
      <c r="AB67" s="55"/>
      <c r="AC67" s="33">
        <v>28000000</v>
      </c>
      <c r="AD67" s="55">
        <f>AC67/(AC49+AC57)</f>
        <v>0.15167930660888407</v>
      </c>
      <c r="AE67" s="3"/>
      <c r="AF67" s="5">
        <f>SUM(T67,W67,Z67,AC67)</f>
        <v>85400000</v>
      </c>
      <c r="AG67" s="16">
        <f>AF67/(AF49+AF57)</f>
        <v>0.16764821358460935</v>
      </c>
      <c r="AI67" s="33">
        <v>32400000</v>
      </c>
      <c r="AJ67" s="55">
        <f>AI67/(AI49+AI57)</f>
        <v>0.24676313785224677</v>
      </c>
    </row>
    <row r="68" spans="1:36" ht="18.649999999999999" customHeight="1" x14ac:dyDescent="0.25">
      <c r="A68" s="35"/>
      <c r="B68" s="35"/>
      <c r="C68" s="42" t="s">
        <v>46</v>
      </c>
      <c r="D68" s="35"/>
      <c r="E68" s="62">
        <v>17500000</v>
      </c>
      <c r="F68" s="35"/>
      <c r="H68" s="62">
        <v>-414100000</v>
      </c>
      <c r="I68" s="35"/>
      <c r="J68" s="35"/>
      <c r="K68" s="62">
        <v>3700000</v>
      </c>
      <c r="L68" s="35"/>
      <c r="M68" s="35"/>
      <c r="N68" s="62">
        <v>40100000</v>
      </c>
      <c r="O68" s="35"/>
      <c r="P68" s="2"/>
      <c r="Q68" s="6">
        <f>SUM(E68,H68,K68,N68)</f>
        <v>-352800000</v>
      </c>
      <c r="R68" s="10"/>
      <c r="S68" s="34"/>
      <c r="T68" s="62">
        <v>11700000</v>
      </c>
      <c r="U68" s="35"/>
      <c r="W68" s="62">
        <v>11900000</v>
      </c>
      <c r="X68" s="35"/>
      <c r="Y68" s="35"/>
      <c r="Z68" s="62">
        <v>27700000</v>
      </c>
      <c r="AA68" s="35"/>
      <c r="AB68" s="35"/>
      <c r="AC68" s="62">
        <v>22700000</v>
      </c>
      <c r="AD68" s="35"/>
      <c r="AE68" s="2"/>
      <c r="AF68" s="6">
        <f>SUM(T68,W68,Z68,AC68)</f>
        <v>74000000</v>
      </c>
      <c r="AG68" s="10"/>
      <c r="AI68" s="62">
        <v>7000000</v>
      </c>
      <c r="AJ68" s="35"/>
    </row>
    <row r="69" spans="1:36" ht="18.649999999999999" customHeight="1" x14ac:dyDescent="0.25">
      <c r="A69" s="35"/>
      <c r="B69" s="263" t="s">
        <v>47</v>
      </c>
      <c r="C69" s="263"/>
      <c r="D69" s="35"/>
      <c r="E69" s="66">
        <f>ROUNDDOWN(SUM(E67:E68),1)</f>
        <v>33300000</v>
      </c>
      <c r="F69" s="55">
        <v>0.17299996881853399</v>
      </c>
      <c r="H69" s="66">
        <f>ROUNDDOWN(SUM(H67:H68),1)</f>
        <v>31500000</v>
      </c>
      <c r="I69" s="55">
        <v>0.17200091600056699</v>
      </c>
      <c r="J69" s="55"/>
      <c r="K69" s="66">
        <f>ROUNDDOWN(SUM(K67:K68),1)</f>
        <v>36200000</v>
      </c>
      <c r="L69" s="55">
        <v>0.17399725646276901</v>
      </c>
      <c r="M69" s="55"/>
      <c r="N69" s="66">
        <f>ROUNDDOWN(SUM(N67:N68),1)</f>
        <v>47700000</v>
      </c>
      <c r="O69" s="55">
        <v>0.17699989597420199</v>
      </c>
      <c r="P69" s="3"/>
      <c r="Q69" s="12">
        <f>SUM(Q67:Q68)</f>
        <v>148700000</v>
      </c>
      <c r="R69" s="16">
        <v>0.17429100939068901</v>
      </c>
      <c r="S69" s="34"/>
      <c r="T69" s="66">
        <f>ROUNDDOWN(SUM(T67:T68),1)</f>
        <v>31400000</v>
      </c>
      <c r="U69" s="55">
        <v>0.17199754968988301</v>
      </c>
      <c r="W69" s="66">
        <f>ROUNDDOWN(SUM(W67:W68),1)</f>
        <v>36000000</v>
      </c>
      <c r="X69" s="55">
        <v>0.17500036526389101</v>
      </c>
      <c r="Y69" s="55"/>
      <c r="Z69" s="66">
        <f>ROUNDDOWN(SUM(Z67:Z68),1)</f>
        <v>41300000</v>
      </c>
      <c r="AA69" s="55">
        <v>0.174999788140979</v>
      </c>
      <c r="AB69" s="55"/>
      <c r="AC69" s="66">
        <f>ROUNDDOWN(SUM(AC67:AC68),1)</f>
        <v>50700000</v>
      </c>
      <c r="AD69" s="55">
        <v>0.17399984221123799</v>
      </c>
      <c r="AE69" s="3"/>
      <c r="AF69" s="12">
        <f>SUM(AF67:AF68)</f>
        <v>159400000</v>
      </c>
      <c r="AG69" s="16">
        <v>0.17408212296603701</v>
      </c>
      <c r="AI69" s="66">
        <f>ROUND(SUM(AI67:AI68),1)</f>
        <v>39400000</v>
      </c>
      <c r="AJ69" s="55">
        <v>0.17400007954289401</v>
      </c>
    </row>
    <row r="70" spans="1:36" ht="18.649999999999999" customHeight="1" x14ac:dyDescent="0.25">
      <c r="A70" s="35"/>
      <c r="B70" s="35"/>
      <c r="C70" s="35"/>
      <c r="D70" s="35"/>
      <c r="E70" s="35"/>
      <c r="F70" s="35"/>
      <c r="H70" s="35"/>
      <c r="I70" s="35"/>
      <c r="J70" s="35"/>
      <c r="K70" s="35"/>
      <c r="L70" s="35"/>
      <c r="M70" s="35"/>
      <c r="N70" s="35"/>
      <c r="O70" s="35"/>
      <c r="P70" s="2"/>
      <c r="Q70" s="10"/>
      <c r="R70" s="10"/>
      <c r="S70" s="35"/>
      <c r="T70" s="35"/>
      <c r="U70" s="35"/>
      <c r="W70" s="35"/>
      <c r="X70" s="35"/>
      <c r="Y70" s="35"/>
      <c r="Z70" s="35"/>
      <c r="AA70" s="35"/>
      <c r="AB70" s="35"/>
      <c r="AC70" s="35"/>
      <c r="AD70" s="35"/>
      <c r="AE70" s="2"/>
      <c r="AF70" s="10"/>
      <c r="AG70" s="10"/>
      <c r="AI70" s="35"/>
      <c r="AJ70" s="35"/>
    </row>
    <row r="71" spans="1:36" ht="18.649999999999999" customHeight="1" x14ac:dyDescent="0.3">
      <c r="A71" s="265" t="s">
        <v>48</v>
      </c>
      <c r="B71" s="263"/>
      <c r="C71" s="263"/>
      <c r="D71" s="35"/>
      <c r="E71" s="35"/>
      <c r="F71" s="35"/>
      <c r="H71" s="35"/>
      <c r="I71" s="35"/>
      <c r="J71" s="35"/>
      <c r="K71" s="35"/>
      <c r="L71" s="35"/>
      <c r="M71" s="35"/>
      <c r="N71" s="35"/>
      <c r="O71" s="35"/>
      <c r="P71" s="2"/>
      <c r="Q71" s="10"/>
      <c r="R71" s="10"/>
      <c r="S71" s="35"/>
      <c r="T71" s="35"/>
      <c r="U71" s="35"/>
      <c r="W71" s="35"/>
      <c r="X71" s="35"/>
      <c r="Y71" s="35"/>
      <c r="Z71" s="35"/>
      <c r="AA71" s="35"/>
      <c r="AB71" s="35"/>
      <c r="AC71" s="35"/>
      <c r="AD71" s="35"/>
      <c r="AE71" s="2"/>
      <c r="AF71" s="10"/>
      <c r="AG71" s="10"/>
      <c r="AI71" s="35"/>
      <c r="AJ71" s="35"/>
    </row>
    <row r="72" spans="1:36" ht="18.649999999999999" customHeight="1" x14ac:dyDescent="0.3">
      <c r="A72" s="35"/>
      <c r="B72" s="263" t="s">
        <v>130</v>
      </c>
      <c r="C72" s="263"/>
      <c r="D72" s="35"/>
      <c r="E72" s="33">
        <v>57200000</v>
      </c>
      <c r="F72" s="77"/>
      <c r="H72" s="33">
        <v>1316400000</v>
      </c>
      <c r="I72" s="77"/>
      <c r="J72" s="77"/>
      <c r="K72" s="33">
        <v>40600000</v>
      </c>
      <c r="L72" s="77"/>
      <c r="M72" s="77"/>
      <c r="N72" s="33">
        <v>90200000</v>
      </c>
      <c r="O72" s="77"/>
      <c r="P72" s="77"/>
      <c r="Q72" s="5">
        <f t="shared" ref="Q72:Q77" si="0">SUM(E72,H72,K72,N72)</f>
        <v>1504400000</v>
      </c>
      <c r="R72" s="78"/>
      <c r="S72" s="34"/>
      <c r="T72" s="33">
        <v>66700000</v>
      </c>
      <c r="U72" s="77"/>
      <c r="W72" s="33">
        <v>89200000</v>
      </c>
      <c r="X72" s="77"/>
      <c r="Y72" s="77"/>
      <c r="Z72" s="33">
        <v>111500000</v>
      </c>
      <c r="AA72" s="77"/>
      <c r="AB72" s="77"/>
      <c r="AC72" s="33">
        <v>156600000</v>
      </c>
      <c r="AD72" s="77"/>
      <c r="AE72" s="77"/>
      <c r="AF72" s="5">
        <f t="shared" ref="AF72:AF77" si="1">SUM(T72,W72,Z72,AC72)</f>
        <v>424000000</v>
      </c>
      <c r="AG72" s="78"/>
      <c r="AI72" s="33">
        <v>98900000</v>
      </c>
      <c r="AJ72" s="77"/>
    </row>
    <row r="73" spans="1:36" ht="13" x14ac:dyDescent="0.3">
      <c r="A73" s="35"/>
      <c r="B73" s="35"/>
      <c r="C73" s="42" t="str">
        <f>$C$18</f>
        <v>Amortization of purchased intangible assets</v>
      </c>
      <c r="D73" s="35"/>
      <c r="E73" s="62">
        <v>54500000</v>
      </c>
      <c r="F73" s="77"/>
      <c r="H73" s="62">
        <v>54500000</v>
      </c>
      <c r="I73" s="77"/>
      <c r="J73" s="77"/>
      <c r="K73" s="62">
        <v>45400000</v>
      </c>
      <c r="L73" s="77"/>
      <c r="M73" s="77"/>
      <c r="N73" s="62">
        <v>44600000</v>
      </c>
      <c r="O73" s="77"/>
      <c r="P73" s="77"/>
      <c r="Q73" s="52">
        <f t="shared" si="0"/>
        <v>199000000</v>
      </c>
      <c r="R73" s="78"/>
      <c r="S73" s="34"/>
      <c r="T73" s="62">
        <v>42000000</v>
      </c>
      <c r="U73" s="77"/>
      <c r="W73" s="62">
        <v>42900000</v>
      </c>
      <c r="X73" s="77"/>
      <c r="Y73" s="77"/>
      <c r="Z73" s="62">
        <v>43600000</v>
      </c>
      <c r="AA73" s="77"/>
      <c r="AB73" s="77"/>
      <c r="AC73" s="62">
        <v>43500000</v>
      </c>
      <c r="AD73" s="77"/>
      <c r="AE73" s="77"/>
      <c r="AF73" s="52">
        <f t="shared" si="1"/>
        <v>172000000</v>
      </c>
      <c r="AG73" s="78"/>
      <c r="AI73" s="62">
        <v>43200000</v>
      </c>
      <c r="AJ73" s="77"/>
    </row>
    <row r="74" spans="1:36" ht="18.649999999999999" customHeight="1" x14ac:dyDescent="0.3">
      <c r="A74" s="35"/>
      <c r="B74" s="35"/>
      <c r="C74" s="42" t="s">
        <v>35</v>
      </c>
      <c r="D74" s="35"/>
      <c r="E74" s="62">
        <v>20500000</v>
      </c>
      <c r="F74" s="77"/>
      <c r="H74" s="62">
        <v>-1682200000</v>
      </c>
      <c r="I74" s="77"/>
      <c r="J74" s="77"/>
      <c r="K74" s="62">
        <v>44200000</v>
      </c>
      <c r="L74" s="77"/>
      <c r="M74" s="77"/>
      <c r="N74" s="62">
        <v>10600000</v>
      </c>
      <c r="O74" s="77"/>
      <c r="P74" s="77"/>
      <c r="Q74" s="52">
        <f t="shared" si="0"/>
        <v>-1606900000</v>
      </c>
      <c r="R74" s="78"/>
      <c r="S74" s="34"/>
      <c r="T74" s="62">
        <v>3600000</v>
      </c>
      <c r="U74" s="77"/>
      <c r="W74" s="62">
        <v>100000</v>
      </c>
      <c r="X74" s="77"/>
      <c r="Y74" s="77"/>
      <c r="Z74" s="62">
        <v>7500000</v>
      </c>
      <c r="AA74" s="77"/>
      <c r="AB74" s="77"/>
      <c r="AC74" s="62">
        <v>16300000</v>
      </c>
      <c r="AD74" s="77"/>
      <c r="AE74" s="77"/>
      <c r="AF74" s="52">
        <f t="shared" si="1"/>
        <v>27500000</v>
      </c>
      <c r="AG74" s="78"/>
      <c r="AI74" s="62">
        <v>1800000</v>
      </c>
      <c r="AJ74" s="77"/>
    </row>
    <row r="75" spans="1:36" ht="25.5" x14ac:dyDescent="0.3">
      <c r="A75" s="35"/>
      <c r="B75" s="35"/>
      <c r="C75" s="42" t="s">
        <v>36</v>
      </c>
      <c r="D75" s="35"/>
      <c r="E75" s="62">
        <v>36400000</v>
      </c>
      <c r="F75" s="77"/>
      <c r="H75" s="62">
        <v>37400000</v>
      </c>
      <c r="I75" s="77"/>
      <c r="J75" s="77"/>
      <c r="K75" s="62">
        <v>36500000</v>
      </c>
      <c r="L75" s="77"/>
      <c r="M75" s="77"/>
      <c r="N75" s="62">
        <v>48300000</v>
      </c>
      <c r="O75" s="77"/>
      <c r="P75" s="77"/>
      <c r="Q75" s="52">
        <f t="shared" si="0"/>
        <v>158600000</v>
      </c>
      <c r="R75" s="78"/>
      <c r="S75" s="34"/>
      <c r="T75" s="62">
        <v>38400000</v>
      </c>
      <c r="U75" s="77"/>
      <c r="W75" s="62">
        <v>37900000</v>
      </c>
      <c r="X75" s="77"/>
      <c r="Y75" s="77"/>
      <c r="Z75" s="62">
        <v>34700000</v>
      </c>
      <c r="AA75" s="77"/>
      <c r="AB75" s="77"/>
      <c r="AC75" s="62">
        <v>35500000</v>
      </c>
      <c r="AD75" s="77"/>
      <c r="AE75" s="77"/>
      <c r="AF75" s="52">
        <f t="shared" si="1"/>
        <v>146500000</v>
      </c>
      <c r="AG75" s="78"/>
      <c r="AI75" s="62">
        <v>41700000</v>
      </c>
      <c r="AJ75" s="77"/>
    </row>
    <row r="76" spans="1:36" ht="18.649999999999999" customHeight="1" x14ac:dyDescent="0.3">
      <c r="A76" s="35"/>
      <c r="B76" s="35"/>
      <c r="C76" s="42" t="s">
        <v>108</v>
      </c>
      <c r="D76" s="35"/>
      <c r="E76" s="62">
        <v>8000000</v>
      </c>
      <c r="F76" s="77"/>
      <c r="H76" s="62">
        <v>11700000</v>
      </c>
      <c r="I76" s="77"/>
      <c r="J76" s="77"/>
      <c r="K76" s="62">
        <v>8900000</v>
      </c>
      <c r="L76" s="77"/>
      <c r="M76" s="77"/>
      <c r="N76" s="62">
        <v>67900000</v>
      </c>
      <c r="O76" s="77"/>
      <c r="P76" s="77"/>
      <c r="Q76" s="52">
        <f t="shared" si="0"/>
        <v>96500000</v>
      </c>
      <c r="R76" s="78"/>
      <c r="S76" s="34"/>
      <c r="T76" s="62">
        <v>12400000</v>
      </c>
      <c r="U76" s="77"/>
      <c r="W76" s="62">
        <v>11200000</v>
      </c>
      <c r="X76" s="77"/>
      <c r="Y76" s="77"/>
      <c r="Z76" s="62">
        <v>25100000</v>
      </c>
      <c r="AA76" s="77"/>
      <c r="AB76" s="77"/>
      <c r="AC76" s="62">
        <v>11600000</v>
      </c>
      <c r="AD76" s="77"/>
      <c r="AE76" s="77"/>
      <c r="AF76" s="52">
        <f t="shared" si="1"/>
        <v>60300000</v>
      </c>
      <c r="AG76" s="78"/>
      <c r="AI76" s="62">
        <v>8300000</v>
      </c>
      <c r="AJ76" s="77"/>
    </row>
    <row r="77" spans="1:36" ht="18.649999999999999" customHeight="1" x14ac:dyDescent="0.25">
      <c r="A77" s="35"/>
      <c r="B77" s="35"/>
      <c r="C77" s="42" t="s">
        <v>49</v>
      </c>
      <c r="D77" s="35"/>
      <c r="E77" s="48">
        <v>-17500000</v>
      </c>
      <c r="F77" s="34"/>
      <c r="H77" s="48">
        <v>414100000</v>
      </c>
      <c r="I77" s="34"/>
      <c r="J77" s="34"/>
      <c r="K77" s="48">
        <v>-3700000</v>
      </c>
      <c r="L77" s="34"/>
      <c r="M77" s="34"/>
      <c r="N77" s="48">
        <v>-40100000</v>
      </c>
      <c r="O77" s="34"/>
      <c r="P77" s="3"/>
      <c r="Q77" s="7">
        <f t="shared" si="0"/>
        <v>352800000</v>
      </c>
      <c r="R77" s="10"/>
      <c r="S77" s="34"/>
      <c r="T77" s="48">
        <v>-11700000</v>
      </c>
      <c r="U77" s="34"/>
      <c r="W77" s="48">
        <v>-11900000</v>
      </c>
      <c r="X77" s="34"/>
      <c r="Y77" s="34"/>
      <c r="Z77" s="48">
        <v>-27700000</v>
      </c>
      <c r="AA77" s="34"/>
      <c r="AB77" s="34"/>
      <c r="AC77" s="48">
        <v>-22700000</v>
      </c>
      <c r="AD77" s="34"/>
      <c r="AE77" s="3"/>
      <c r="AF77" s="7">
        <f t="shared" si="1"/>
        <v>-74000000</v>
      </c>
      <c r="AG77" s="10"/>
      <c r="AI77" s="48">
        <v>-7000000</v>
      </c>
      <c r="AJ77" s="34"/>
    </row>
    <row r="78" spans="1:36" ht="18.649999999999999" customHeight="1" thickBot="1" x14ac:dyDescent="0.3">
      <c r="A78" s="35"/>
      <c r="B78" s="263" t="s">
        <v>131</v>
      </c>
      <c r="C78" s="263"/>
      <c r="D78" s="35"/>
      <c r="E78" s="60">
        <f>SUM(E72:E77)</f>
        <v>159100000</v>
      </c>
      <c r="F78" s="34"/>
      <c r="H78" s="60">
        <f>SUM(H72:H77)</f>
        <v>151900000</v>
      </c>
      <c r="I78" s="34"/>
      <c r="J78" s="34"/>
      <c r="K78" s="60">
        <f>SUM(K72:K77)</f>
        <v>171900000</v>
      </c>
      <c r="L78" s="34"/>
      <c r="M78" s="34"/>
      <c r="N78" s="60">
        <f>SUM(N72:N77)</f>
        <v>221500000</v>
      </c>
      <c r="O78" s="34"/>
      <c r="P78" s="3"/>
      <c r="Q78" s="8">
        <f>SUM(Q72:Q77)</f>
        <v>704400000</v>
      </c>
      <c r="R78" s="10"/>
      <c r="S78" s="34"/>
      <c r="T78" s="60">
        <f>SUM(T72:T77)</f>
        <v>151400000</v>
      </c>
      <c r="U78" s="34"/>
      <c r="W78" s="60">
        <f>SUM(W72:W77)</f>
        <v>169400000</v>
      </c>
      <c r="X78" s="34"/>
      <c r="Y78" s="34"/>
      <c r="Z78" s="60">
        <f>SUM(Z72:Z77)</f>
        <v>194700000</v>
      </c>
      <c r="AA78" s="34"/>
      <c r="AB78" s="34"/>
      <c r="AC78" s="60">
        <f>SUM(AC72:AC77)</f>
        <v>240800000</v>
      </c>
      <c r="AD78" s="34"/>
      <c r="AE78" s="3"/>
      <c r="AF78" s="8">
        <f>SUM(AF72:AF77)</f>
        <v>756300000</v>
      </c>
      <c r="AG78" s="10"/>
      <c r="AI78" s="60">
        <f>SUM(AI72:AI77)</f>
        <v>186900000</v>
      </c>
      <c r="AJ78" s="34"/>
    </row>
    <row r="79" spans="1:36" ht="18.649999999999999" customHeight="1" thickTop="1" x14ac:dyDescent="0.25">
      <c r="A79" s="35"/>
      <c r="B79" s="35"/>
      <c r="C79" s="35"/>
      <c r="D79" s="35"/>
      <c r="E79" s="61"/>
      <c r="F79" s="35"/>
      <c r="H79" s="61"/>
      <c r="I79" s="35"/>
      <c r="J79" s="35"/>
      <c r="K79" s="61"/>
      <c r="L79" s="35"/>
      <c r="M79" s="35"/>
      <c r="N79" s="61"/>
      <c r="O79" s="35"/>
      <c r="P79" s="2"/>
      <c r="Q79" s="11"/>
      <c r="R79" s="10"/>
      <c r="S79" s="35"/>
      <c r="T79" s="61"/>
      <c r="U79" s="35"/>
      <c r="W79" s="61"/>
      <c r="X79" s="35"/>
      <c r="Y79" s="35"/>
      <c r="Z79" s="61"/>
      <c r="AA79" s="35"/>
      <c r="AB79" s="35"/>
      <c r="AC79" s="61"/>
      <c r="AD79" s="35"/>
      <c r="AE79" s="2"/>
      <c r="AF79" s="11"/>
      <c r="AG79" s="10"/>
      <c r="AI79" s="61"/>
      <c r="AJ79" s="35"/>
    </row>
    <row r="80" spans="1:36" ht="18.649999999999999" customHeight="1" x14ac:dyDescent="0.3">
      <c r="A80" s="265" t="s">
        <v>50</v>
      </c>
      <c r="B80" s="263"/>
      <c r="C80" s="263"/>
      <c r="D80" s="35"/>
      <c r="E80" s="35"/>
      <c r="F80" s="35"/>
      <c r="H80" s="35"/>
      <c r="I80" s="35"/>
      <c r="J80" s="35"/>
      <c r="K80" s="35"/>
      <c r="L80" s="35"/>
      <c r="M80" s="35"/>
      <c r="N80" s="35"/>
      <c r="O80" s="35"/>
      <c r="P80" s="2"/>
      <c r="Q80" s="10"/>
      <c r="R80" s="10"/>
      <c r="S80" s="35"/>
      <c r="T80" s="35"/>
      <c r="U80" s="35"/>
      <c r="W80" s="35"/>
      <c r="X80" s="35"/>
      <c r="Y80" s="35"/>
      <c r="Z80" s="35"/>
      <c r="AA80" s="35"/>
      <c r="AB80" s="35"/>
      <c r="AC80" s="35"/>
      <c r="AD80" s="35"/>
      <c r="AE80" s="2"/>
      <c r="AF80" s="10"/>
      <c r="AG80" s="10"/>
      <c r="AI80" s="35"/>
      <c r="AJ80" s="35"/>
    </row>
    <row r="81" spans="1:37" ht="26.15" customHeight="1" x14ac:dyDescent="0.3">
      <c r="A81" s="35"/>
      <c r="B81" s="263" t="s">
        <v>132</v>
      </c>
      <c r="C81" s="263"/>
      <c r="D81" s="35"/>
      <c r="E81" s="84">
        <v>0.23</v>
      </c>
      <c r="F81" s="77"/>
      <c r="H81" s="84">
        <v>5.34</v>
      </c>
      <c r="I81" s="77"/>
      <c r="J81" s="77"/>
      <c r="K81" s="84">
        <v>0.16</v>
      </c>
      <c r="L81" s="77"/>
      <c r="M81" s="77"/>
      <c r="N81" s="84">
        <v>0.36</v>
      </c>
      <c r="O81" s="77"/>
      <c r="P81" s="77"/>
      <c r="Q81" s="85">
        <v>6.09</v>
      </c>
      <c r="R81" s="78"/>
      <c r="S81" s="34"/>
      <c r="T81" s="84">
        <v>0.27</v>
      </c>
      <c r="U81" s="77"/>
      <c r="W81" s="84">
        <v>0.37</v>
      </c>
      <c r="X81" s="77"/>
      <c r="Y81" s="77"/>
      <c r="Z81" s="84">
        <v>0.46</v>
      </c>
      <c r="AA81" s="77"/>
      <c r="AB81" s="77"/>
      <c r="AC81" s="84">
        <v>0.65</v>
      </c>
      <c r="AD81" s="77"/>
      <c r="AE81" s="77"/>
      <c r="AF81" s="85">
        <v>1.76</v>
      </c>
      <c r="AG81" s="78"/>
      <c r="AI81" s="84">
        <v>0.42</v>
      </c>
      <c r="AJ81" s="77"/>
    </row>
    <row r="82" spans="1:37" ht="13" x14ac:dyDescent="0.3">
      <c r="A82" s="35"/>
      <c r="B82" s="35"/>
      <c r="C82" s="42" t="str">
        <f>$C$18</f>
        <v>Amortization of purchased intangible assets</v>
      </c>
      <c r="D82" s="35"/>
      <c r="E82" s="86">
        <v>0.22</v>
      </c>
      <c r="F82" s="77"/>
      <c r="H82" s="86">
        <v>0.22</v>
      </c>
      <c r="I82" s="77"/>
      <c r="J82" s="77"/>
      <c r="K82" s="86">
        <v>0.18</v>
      </c>
      <c r="L82" s="77"/>
      <c r="M82" s="77"/>
      <c r="N82" s="86">
        <v>0.18</v>
      </c>
      <c r="O82" s="77"/>
      <c r="P82" s="77"/>
      <c r="Q82" s="87">
        <v>0.8</v>
      </c>
      <c r="R82" s="78"/>
      <c r="S82" s="34"/>
      <c r="T82" s="86">
        <v>0.17</v>
      </c>
      <c r="U82" s="77"/>
      <c r="W82" s="86">
        <v>0.18</v>
      </c>
      <c r="X82" s="77"/>
      <c r="Y82" s="77"/>
      <c r="Z82" s="86">
        <v>0.18</v>
      </c>
      <c r="AA82" s="77"/>
      <c r="AB82" s="77"/>
      <c r="AC82" s="86">
        <v>0.18</v>
      </c>
      <c r="AD82" s="77"/>
      <c r="AE82" s="77"/>
      <c r="AF82" s="87">
        <v>0.71</v>
      </c>
      <c r="AG82" s="78"/>
      <c r="AI82" s="86">
        <v>0.18</v>
      </c>
      <c r="AJ82" s="77"/>
    </row>
    <row r="83" spans="1:37" ht="18.649999999999999" customHeight="1" x14ac:dyDescent="0.3">
      <c r="A83" s="35"/>
      <c r="B83" s="35"/>
      <c r="C83" s="42" t="s">
        <v>35</v>
      </c>
      <c r="D83" s="35"/>
      <c r="E83" s="86">
        <v>0.08</v>
      </c>
      <c r="F83" s="77"/>
      <c r="H83" s="86">
        <v>-6.82</v>
      </c>
      <c r="I83" s="77"/>
      <c r="J83" s="77"/>
      <c r="K83" s="86">
        <v>0.18</v>
      </c>
      <c r="L83" s="77"/>
      <c r="M83" s="77"/>
      <c r="N83" s="86">
        <v>0.04</v>
      </c>
      <c r="O83" s="77"/>
      <c r="P83" s="77"/>
      <c r="Q83" s="87">
        <v>-6.5</v>
      </c>
      <c r="R83" s="78"/>
      <c r="S83" s="34"/>
      <c r="T83" s="86">
        <v>0.01</v>
      </c>
      <c r="U83" s="77"/>
      <c r="W83" s="86">
        <v>0</v>
      </c>
      <c r="X83" s="77"/>
      <c r="Y83" s="77"/>
      <c r="Z83" s="86">
        <v>0.03</v>
      </c>
      <c r="AA83" s="77"/>
      <c r="AB83" s="77"/>
      <c r="AC83" s="86">
        <v>7.0000000000000007E-2</v>
      </c>
      <c r="AD83" s="77"/>
      <c r="AE83" s="77"/>
      <c r="AF83" s="87">
        <v>0.11</v>
      </c>
      <c r="AG83" s="78"/>
      <c r="AI83" s="86">
        <v>0.01</v>
      </c>
      <c r="AJ83" s="77"/>
    </row>
    <row r="84" spans="1:37" ht="25.5" x14ac:dyDescent="0.3">
      <c r="A84" s="35"/>
      <c r="B84" s="35"/>
      <c r="C84" s="42" t="s">
        <v>36</v>
      </c>
      <c r="D84" s="35"/>
      <c r="E84" s="86">
        <v>0.15</v>
      </c>
      <c r="F84" s="77"/>
      <c r="H84" s="86">
        <v>0.15</v>
      </c>
      <c r="I84" s="77"/>
      <c r="J84" s="77"/>
      <c r="K84" s="86">
        <v>0.15</v>
      </c>
      <c r="L84" s="77"/>
      <c r="M84" s="77"/>
      <c r="N84" s="86">
        <v>0.2</v>
      </c>
      <c r="O84" s="77"/>
      <c r="P84" s="77"/>
      <c r="Q84" s="87">
        <v>0.64</v>
      </c>
      <c r="R84" s="78"/>
      <c r="S84" s="34"/>
      <c r="T84" s="86">
        <v>0.16</v>
      </c>
      <c r="U84" s="77"/>
      <c r="W84" s="86">
        <v>0.16</v>
      </c>
      <c r="X84" s="77"/>
      <c r="Y84" s="77"/>
      <c r="Z84" s="86">
        <v>0.15</v>
      </c>
      <c r="AA84" s="77"/>
      <c r="AB84" s="77"/>
      <c r="AC84" s="86">
        <v>0.15</v>
      </c>
      <c r="AD84" s="77"/>
      <c r="AE84" s="77"/>
      <c r="AF84" s="87">
        <v>0.61</v>
      </c>
      <c r="AG84" s="78"/>
      <c r="AI84" s="86">
        <v>0.18</v>
      </c>
      <c r="AJ84" s="77"/>
    </row>
    <row r="85" spans="1:37" ht="18.649999999999999" customHeight="1" x14ac:dyDescent="0.3">
      <c r="A85" s="35"/>
      <c r="B85" s="35"/>
      <c r="C85" s="42" t="s">
        <v>108</v>
      </c>
      <c r="D85" s="35"/>
      <c r="E85" s="86">
        <v>0.03</v>
      </c>
      <c r="F85" s="77"/>
      <c r="H85" s="86">
        <v>0.05</v>
      </c>
      <c r="I85" s="77"/>
      <c r="J85" s="77"/>
      <c r="K85" s="86">
        <v>0.04</v>
      </c>
      <c r="L85" s="77"/>
      <c r="M85" s="77"/>
      <c r="N85" s="86">
        <v>0.27</v>
      </c>
      <c r="O85" s="77"/>
      <c r="P85" s="77"/>
      <c r="Q85" s="87">
        <v>0.39</v>
      </c>
      <c r="R85" s="78"/>
      <c r="S85" s="34"/>
      <c r="T85" s="86">
        <v>0.05</v>
      </c>
      <c r="U85" s="77"/>
      <c r="W85" s="86">
        <v>0.05</v>
      </c>
      <c r="X85" s="77"/>
      <c r="Y85" s="77"/>
      <c r="Z85" s="86">
        <v>0.1</v>
      </c>
      <c r="AA85" s="77"/>
      <c r="AB85" s="77"/>
      <c r="AC85" s="86">
        <v>0.05</v>
      </c>
      <c r="AD85" s="77"/>
      <c r="AE85" s="77"/>
      <c r="AF85" s="87">
        <v>0.25</v>
      </c>
      <c r="AG85" s="78"/>
      <c r="AI85" s="86">
        <v>0.03</v>
      </c>
      <c r="AJ85" s="77"/>
    </row>
    <row r="86" spans="1:37" ht="18.649999999999999" customHeight="1" x14ac:dyDescent="0.25">
      <c r="A86" s="35"/>
      <c r="B86" s="35"/>
      <c r="C86" s="42" t="s">
        <v>49</v>
      </c>
      <c r="D86" s="35"/>
      <c r="E86" s="88">
        <v>-7.0000000000000007E-2</v>
      </c>
      <c r="F86" s="34"/>
      <c r="H86" s="86">
        <v>1.68</v>
      </c>
      <c r="I86" s="34"/>
      <c r="J86" s="34"/>
      <c r="K86" s="86">
        <v>-0.01</v>
      </c>
      <c r="L86" s="34"/>
      <c r="M86" s="34"/>
      <c r="N86" s="88">
        <v>-0.16</v>
      </c>
      <c r="O86" s="34"/>
      <c r="P86" s="34"/>
      <c r="Q86" s="89">
        <v>1.43</v>
      </c>
      <c r="R86" s="10"/>
      <c r="S86" s="34"/>
      <c r="T86" s="88">
        <v>-0.05</v>
      </c>
      <c r="U86" s="34"/>
      <c r="W86" s="86">
        <v>-0.05</v>
      </c>
      <c r="X86" s="34"/>
      <c r="Y86" s="34"/>
      <c r="Z86" s="86">
        <v>-0.11</v>
      </c>
      <c r="AA86" s="34"/>
      <c r="AB86" s="34"/>
      <c r="AC86" s="86">
        <v>-0.1</v>
      </c>
      <c r="AD86" s="34"/>
      <c r="AE86" s="34"/>
      <c r="AF86" s="89">
        <v>-0.31</v>
      </c>
      <c r="AG86" s="10"/>
      <c r="AI86" s="88">
        <v>-0.03</v>
      </c>
      <c r="AJ86" s="34"/>
    </row>
    <row r="87" spans="1:37" ht="30.65" customHeight="1" thickBot="1" x14ac:dyDescent="0.3">
      <c r="A87" s="35"/>
      <c r="B87" s="263" t="s">
        <v>133</v>
      </c>
      <c r="C87" s="263"/>
      <c r="D87" s="35"/>
      <c r="E87" s="90">
        <f>SUM(E81:E86)</f>
        <v>0.64000000000000012</v>
      </c>
      <c r="F87" s="34"/>
      <c r="H87" s="90">
        <f>SUM(H81:H86)</f>
        <v>0.61999999999999922</v>
      </c>
      <c r="I87" s="34"/>
      <c r="J87" s="34"/>
      <c r="K87" s="90">
        <f>SUM(K81:K86)</f>
        <v>0.70000000000000007</v>
      </c>
      <c r="L87" s="34"/>
      <c r="M87" s="34"/>
      <c r="N87" s="90">
        <f>SUM(N81:N86)</f>
        <v>0.89</v>
      </c>
      <c r="O87" s="34"/>
      <c r="P87" s="34"/>
      <c r="Q87" s="91">
        <f>SUM(Q81:Q86)</f>
        <v>2.8499999999999996</v>
      </c>
      <c r="R87" s="10"/>
      <c r="S87" s="34"/>
      <c r="T87" s="90">
        <f>SUM(T81:T86)</f>
        <v>0.6100000000000001</v>
      </c>
      <c r="U87" s="34"/>
      <c r="W87" s="90">
        <f>SUM(W81:W86)</f>
        <v>0.71000000000000008</v>
      </c>
      <c r="X87" s="34"/>
      <c r="Y87" s="34"/>
      <c r="Z87" s="90">
        <f>SUM(Z81:Z86)</f>
        <v>0.81</v>
      </c>
      <c r="AA87" s="34"/>
      <c r="AB87" s="34"/>
      <c r="AC87" s="90">
        <f>SUM(AC81:AC86)</f>
        <v>1</v>
      </c>
      <c r="AD87" s="34"/>
      <c r="AE87" s="34"/>
      <c r="AF87" s="91">
        <f>SUM(AF81:AF86)</f>
        <v>3.1299999999999994</v>
      </c>
      <c r="AG87" s="10"/>
      <c r="AI87" s="90">
        <f>SUM(AI81:AI86)</f>
        <v>0.79</v>
      </c>
      <c r="AJ87" s="34"/>
    </row>
    <row r="88" spans="1:37" ht="9.65" customHeight="1" thickTop="1" x14ac:dyDescent="0.25">
      <c r="A88" s="35"/>
      <c r="B88" s="35"/>
      <c r="C88" s="35"/>
      <c r="D88" s="35"/>
      <c r="E88" s="61"/>
      <c r="F88" s="35"/>
      <c r="G88" s="43"/>
      <c r="H88" s="61"/>
      <c r="I88" s="35"/>
      <c r="J88" s="43"/>
      <c r="K88" s="61"/>
      <c r="L88" s="35"/>
      <c r="M88" s="35"/>
      <c r="N88" s="61"/>
      <c r="O88" s="35"/>
      <c r="P88" s="35"/>
      <c r="Q88" s="92"/>
      <c r="R88" s="42"/>
      <c r="S88" s="35"/>
      <c r="T88" s="61"/>
      <c r="U88" s="35"/>
      <c r="V88" s="43"/>
      <c r="W88" s="61"/>
      <c r="X88" s="35"/>
      <c r="Y88" s="43"/>
      <c r="Z88" s="61"/>
      <c r="AA88" s="35"/>
      <c r="AB88" s="35"/>
      <c r="AC88" s="61"/>
      <c r="AD88" s="35"/>
      <c r="AE88" s="35"/>
      <c r="AF88" s="92"/>
      <c r="AG88" s="42"/>
      <c r="AI88" s="61"/>
      <c r="AJ88" s="35"/>
    </row>
    <row r="89" spans="1:37" ht="9.65" customHeight="1" x14ac:dyDescent="0.25">
      <c r="A89" s="35"/>
      <c r="B89" s="35"/>
      <c r="C89" s="35"/>
      <c r="D89" s="35"/>
      <c r="E89" s="43"/>
      <c r="F89" s="43"/>
      <c r="G89" s="43"/>
      <c r="H89" s="43"/>
      <c r="I89" s="43"/>
      <c r="J89" s="43"/>
      <c r="K89" s="43"/>
      <c r="L89" s="43"/>
      <c r="M89" s="35"/>
      <c r="N89" s="27"/>
      <c r="O89" s="27"/>
      <c r="P89" s="27"/>
      <c r="Q89" s="27"/>
      <c r="R89" s="27"/>
      <c r="S89" s="35"/>
      <c r="T89" s="43"/>
      <c r="U89" s="43"/>
      <c r="V89" s="43"/>
      <c r="W89" s="43"/>
      <c r="X89" s="43"/>
      <c r="Y89" s="43"/>
      <c r="Z89" s="43"/>
      <c r="AA89" s="43"/>
      <c r="AB89" s="35"/>
      <c r="AC89" s="27"/>
      <c r="AD89" s="27"/>
      <c r="AE89" s="27"/>
      <c r="AF89" s="27"/>
      <c r="AG89" s="27"/>
      <c r="AI89" s="43"/>
      <c r="AJ89" s="43"/>
    </row>
    <row r="90" spans="1:37" ht="94.5" customHeight="1" x14ac:dyDescent="0.25">
      <c r="A90" s="267" t="s">
        <v>162</v>
      </c>
      <c r="B90" s="267"/>
      <c r="C90" s="267"/>
      <c r="D90" s="267"/>
      <c r="E90" s="267"/>
      <c r="F90" s="267"/>
      <c r="G90" s="267"/>
      <c r="H90" s="267"/>
      <c r="I90" s="267"/>
      <c r="J90" s="267"/>
      <c r="K90" s="267"/>
      <c r="L90" s="267"/>
      <c r="M90" s="267"/>
      <c r="N90" s="267"/>
      <c r="O90" s="267"/>
      <c r="P90" s="267"/>
      <c r="Q90" s="267"/>
      <c r="R90" s="267"/>
      <c r="S90" s="267"/>
      <c r="T90" s="267"/>
      <c r="U90" s="267"/>
      <c r="V90" s="267"/>
      <c r="W90" s="267"/>
      <c r="X90" s="267"/>
      <c r="Y90" s="267"/>
      <c r="Z90" s="267"/>
      <c r="AA90" s="267"/>
      <c r="AB90" s="267"/>
      <c r="AC90" s="267"/>
      <c r="AD90" s="267"/>
      <c r="AE90" s="267"/>
      <c r="AF90" s="267"/>
      <c r="AG90" s="267"/>
      <c r="AH90" s="267"/>
      <c r="AI90" s="267"/>
      <c r="AJ90" s="267"/>
      <c r="AK90" s="267"/>
    </row>
  </sheetData>
  <mergeCells count="72">
    <mergeCell ref="B17:C17"/>
    <mergeCell ref="E11:F11"/>
    <mergeCell ref="H11:I11"/>
    <mergeCell ref="K11:L11"/>
    <mergeCell ref="N11:O11"/>
    <mergeCell ref="A14:C14"/>
    <mergeCell ref="A23:C23"/>
    <mergeCell ref="AI11:AJ11"/>
    <mergeCell ref="AJ63:AJ65"/>
    <mergeCell ref="B24:C24"/>
    <mergeCell ref="L63:L65"/>
    <mergeCell ref="AF11:AG11"/>
    <mergeCell ref="X63:X65"/>
    <mergeCell ref="W11:X11"/>
    <mergeCell ref="U63:U65"/>
    <mergeCell ref="R63:R65"/>
    <mergeCell ref="F63:F65"/>
    <mergeCell ref="T11:U11"/>
    <mergeCell ref="B54:C54"/>
    <mergeCell ref="A56:C56"/>
    <mergeCell ref="A16:C16"/>
    <mergeCell ref="B21:C21"/>
    <mergeCell ref="AA63:AA65"/>
    <mergeCell ref="AD63:AD65"/>
    <mergeCell ref="AG63:AG65"/>
    <mergeCell ref="Z11:AA11"/>
    <mergeCell ref="AC11:AD11"/>
    <mergeCell ref="A90:AK90"/>
    <mergeCell ref="Q11:R11"/>
    <mergeCell ref="O63:O65"/>
    <mergeCell ref="I63:I65"/>
    <mergeCell ref="B87:C87"/>
    <mergeCell ref="B57:C57"/>
    <mergeCell ref="B61:C61"/>
    <mergeCell ref="B29:C29"/>
    <mergeCell ref="A71:C71"/>
    <mergeCell ref="B72:C72"/>
    <mergeCell ref="B78:C78"/>
    <mergeCell ref="B81:C81"/>
    <mergeCell ref="A80:C80"/>
    <mergeCell ref="A66:C66"/>
    <mergeCell ref="A48:C48"/>
    <mergeCell ref="B49:C49"/>
    <mergeCell ref="B67:C67"/>
    <mergeCell ref="B69:C69"/>
    <mergeCell ref="B46:C46"/>
    <mergeCell ref="B31:C31"/>
    <mergeCell ref="B34:C34"/>
    <mergeCell ref="B36:C36"/>
    <mergeCell ref="B40:C40"/>
    <mergeCell ref="B42:C42"/>
    <mergeCell ref="A1:AK1"/>
    <mergeCell ref="T9:AD9"/>
    <mergeCell ref="AF9:AG9"/>
    <mergeCell ref="T10:U10"/>
    <mergeCell ref="W10:X10"/>
    <mergeCell ref="Z10:AA10"/>
    <mergeCell ref="AC10:AD10"/>
    <mergeCell ref="AF10:AG10"/>
    <mergeCell ref="Q9:R9"/>
    <mergeCell ref="E10:F10"/>
    <mergeCell ref="H10:I10"/>
    <mergeCell ref="K10:L10"/>
    <mergeCell ref="N10:O10"/>
    <mergeCell ref="Q10:R10"/>
    <mergeCell ref="E9:O9"/>
    <mergeCell ref="AI10:AJ10"/>
    <mergeCell ref="A3:AK3"/>
    <mergeCell ref="A4:AK4"/>
    <mergeCell ref="A5:AK5"/>
    <mergeCell ref="A6:AK6"/>
    <mergeCell ref="AI9:AK9"/>
  </mergeCells>
  <printOptions horizontalCentered="1" verticalCentered="1"/>
  <pageMargins left="0.1" right="0.1" top="0" bottom="0" header="0.25" footer="0.25"/>
  <pageSetup paperSize="5" scale="52" fitToHeight="2" orientation="landscape" r:id="rId1"/>
  <headerFooter>
    <oddFooter>Page &amp;P</oddFooter>
  </headerFooter>
  <rowBreaks count="1" manualBreakCount="1">
    <brk id="55" max="4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F82"/>
  <sheetViews>
    <sheetView showGridLines="0" showRuler="0" zoomScaleNormal="100" zoomScaleSheetLayoutView="100" workbookViewId="0">
      <selection activeCell="Y7" sqref="Y7:Z7"/>
    </sheetView>
  </sheetViews>
  <sheetFormatPr defaultColWidth="13.54296875" defaultRowHeight="12.5" x14ac:dyDescent="0.25"/>
  <cols>
    <col min="1" max="1" width="2.54296875" customWidth="1"/>
    <col min="2" max="2" width="3.453125" customWidth="1"/>
    <col min="3" max="3" width="41" customWidth="1"/>
    <col min="4" max="4" width="0.453125" customWidth="1"/>
    <col min="5" max="5" width="12.453125" customWidth="1"/>
    <col min="6" max="6" width="0.453125" customWidth="1"/>
    <col min="7" max="7" width="12.453125" customWidth="1"/>
    <col min="8" max="8" width="0.54296875" customWidth="1"/>
    <col min="9" max="9" width="12.453125" style="117" customWidth="1"/>
    <col min="10" max="10" width="0.54296875" customWidth="1"/>
    <col min="11" max="11" width="12.453125" style="117" customWidth="1"/>
    <col min="12" max="12" width="0.54296875" style="117" customWidth="1"/>
    <col min="13" max="13" width="12.453125" style="162" customWidth="1"/>
    <col min="14" max="14" width="0.453125" customWidth="1"/>
    <col min="15" max="15" width="12.453125" customWidth="1"/>
    <col min="16" max="16" width="0.453125" customWidth="1"/>
    <col min="17" max="17" width="12.453125" customWidth="1"/>
    <col min="18" max="18" width="0.54296875" customWidth="1"/>
    <col min="19" max="19" width="12.453125" style="117" customWidth="1"/>
    <col min="20" max="20" width="0.54296875" customWidth="1"/>
    <col min="21" max="21" width="12.453125" style="117" customWidth="1"/>
    <col min="22" max="22" width="0.54296875" style="117" customWidth="1"/>
    <col min="23" max="23" width="12.453125" style="162" customWidth="1"/>
    <col min="24" max="24" width="0.453125" style="162" customWidth="1"/>
    <col min="25" max="25" width="12.453125" customWidth="1"/>
    <col min="26" max="26" width="0.54296875" style="162" customWidth="1"/>
    <col min="27" max="28" width="12.453125" style="162" customWidth="1"/>
    <col min="29" max="29" width="6" customWidth="1"/>
    <col min="30" max="50" width="5.54296875" bestFit="1" customWidth="1"/>
  </cols>
  <sheetData>
    <row r="1" spans="1:32" ht="55.5" customHeight="1" x14ac:dyDescent="0.25">
      <c r="A1" s="270" t="e" vm="1">
        <v>#VALUE!</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6"/>
      <c r="AB1" s="26"/>
    </row>
    <row r="2" spans="1:32" ht="6" customHeight="1" x14ac:dyDescent="0.25">
      <c r="A2" s="35"/>
      <c r="B2" s="35"/>
      <c r="C2" s="35"/>
      <c r="D2" s="35"/>
      <c r="E2" s="43"/>
      <c r="F2" s="43"/>
      <c r="G2" s="43"/>
      <c r="H2" s="43"/>
      <c r="I2" s="116"/>
      <c r="J2" s="43"/>
      <c r="K2" s="116"/>
      <c r="L2" s="116"/>
      <c r="M2" s="27"/>
      <c r="N2" s="35"/>
      <c r="O2" s="43"/>
      <c r="P2" s="43"/>
      <c r="Q2" s="43"/>
      <c r="R2" s="43"/>
      <c r="S2" s="116"/>
      <c r="T2" s="43"/>
      <c r="U2" s="116"/>
      <c r="V2" s="116"/>
      <c r="W2" s="27"/>
      <c r="X2" s="27"/>
      <c r="Y2" s="43"/>
      <c r="Z2" s="27"/>
      <c r="AA2" s="27"/>
      <c r="AB2" s="27"/>
    </row>
    <row r="3" spans="1:32" ht="18.649999999999999" customHeight="1" x14ac:dyDescent="0.4">
      <c r="A3" s="271" t="s">
        <v>152</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27"/>
      <c r="AB3" s="227"/>
    </row>
    <row r="4" spans="1:32" ht="18.649999999999999" customHeight="1" x14ac:dyDescent="0.35">
      <c r="A4" s="272" t="s">
        <v>26</v>
      </c>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28"/>
      <c r="AB4" s="228"/>
    </row>
    <row r="5" spans="1:32" ht="18.649999999999999" customHeight="1" x14ac:dyDescent="0.35">
      <c r="A5" s="272" t="s">
        <v>11</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28"/>
      <c r="AB5" s="228"/>
    </row>
    <row r="6" spans="1:32" ht="18.649999999999999" customHeight="1" x14ac:dyDescent="0.25">
      <c r="A6" s="35"/>
      <c r="B6" s="35"/>
      <c r="C6" s="35"/>
      <c r="D6" s="35"/>
      <c r="E6" s="43"/>
      <c r="F6" s="43"/>
      <c r="G6" s="43"/>
      <c r="H6" s="43"/>
      <c r="I6" s="116"/>
      <c r="J6" s="43"/>
      <c r="K6" s="116"/>
      <c r="L6" s="116"/>
      <c r="M6" s="27"/>
      <c r="N6" s="35"/>
      <c r="O6" s="43"/>
      <c r="P6" s="43"/>
      <c r="Q6" s="43"/>
      <c r="R6" s="43"/>
      <c r="S6" s="116"/>
      <c r="T6" s="43"/>
      <c r="U6" s="116"/>
      <c r="V6" s="116"/>
      <c r="W6" s="27"/>
      <c r="X6" s="27"/>
      <c r="Y6" s="43"/>
      <c r="Z6" s="27"/>
      <c r="AA6" s="27"/>
      <c r="AB6" s="27"/>
    </row>
    <row r="7" spans="1:32" ht="43.4" customHeight="1" x14ac:dyDescent="0.25">
      <c r="A7" s="35"/>
      <c r="B7" s="35"/>
      <c r="C7" s="35"/>
      <c r="D7" s="35"/>
      <c r="E7" s="279" t="s">
        <v>54</v>
      </c>
      <c r="F7" s="279"/>
      <c r="G7" s="279"/>
      <c r="H7" s="279"/>
      <c r="I7" s="279"/>
      <c r="J7" s="279"/>
      <c r="K7" s="279"/>
      <c r="L7" s="116"/>
      <c r="M7" s="163"/>
      <c r="N7" s="35"/>
      <c r="O7" s="279" t="s">
        <v>54</v>
      </c>
      <c r="P7" s="279"/>
      <c r="Q7" s="279"/>
      <c r="R7" s="279"/>
      <c r="S7" s="279"/>
      <c r="T7" s="279"/>
      <c r="U7" s="279"/>
      <c r="V7" s="107"/>
      <c r="W7" s="163"/>
      <c r="X7" s="176"/>
      <c r="Y7" s="270" t="s">
        <v>54</v>
      </c>
      <c r="Z7" s="270"/>
      <c r="AA7" s="35"/>
      <c r="AB7" s="35"/>
      <c r="AE7" s="35"/>
      <c r="AF7" s="35"/>
    </row>
    <row r="8" spans="1:32" ht="18.649999999999999" customHeight="1" x14ac:dyDescent="0.25">
      <c r="A8" s="35"/>
      <c r="B8" s="35"/>
      <c r="C8" s="35"/>
      <c r="D8" s="35"/>
      <c r="E8" s="26" t="s">
        <v>20</v>
      </c>
      <c r="F8" s="44"/>
      <c r="G8" s="26" t="s">
        <v>21</v>
      </c>
      <c r="H8" s="44"/>
      <c r="I8" s="26" t="s">
        <v>22</v>
      </c>
      <c r="J8" s="43"/>
      <c r="K8" s="26" t="s">
        <v>23</v>
      </c>
      <c r="L8" s="116"/>
      <c r="M8" s="163" t="s">
        <v>55</v>
      </c>
      <c r="N8" s="35"/>
      <c r="O8" s="26" t="s">
        <v>20</v>
      </c>
      <c r="P8" s="44"/>
      <c r="Q8" s="26" t="s">
        <v>21</v>
      </c>
      <c r="R8" s="44"/>
      <c r="S8" s="26" t="s">
        <v>22</v>
      </c>
      <c r="T8" s="26"/>
      <c r="U8" s="26" t="s">
        <v>23</v>
      </c>
      <c r="V8" s="116"/>
      <c r="W8" s="163" t="s">
        <v>55</v>
      </c>
      <c r="X8" s="176"/>
      <c r="Y8" s="29" t="s">
        <v>20</v>
      </c>
      <c r="Z8" s="44"/>
      <c r="AA8" s="176"/>
      <c r="AB8" s="176"/>
    </row>
    <row r="9" spans="1:32" ht="18.649999999999999" customHeight="1" x14ac:dyDescent="0.25">
      <c r="A9" s="35"/>
      <c r="B9" s="35"/>
      <c r="C9" s="35"/>
      <c r="D9" s="35"/>
      <c r="E9" s="56">
        <v>2024</v>
      </c>
      <c r="F9" s="44"/>
      <c r="G9" s="56">
        <f>$E$9</f>
        <v>2024</v>
      </c>
      <c r="H9" s="44"/>
      <c r="I9" s="56">
        <f>$E$9</f>
        <v>2024</v>
      </c>
      <c r="J9" s="43"/>
      <c r="K9" s="56">
        <f>$E$9</f>
        <v>2024</v>
      </c>
      <c r="L9" s="116"/>
      <c r="M9" s="164">
        <f>E9</f>
        <v>2024</v>
      </c>
      <c r="N9" s="35"/>
      <c r="O9" s="56">
        <v>2025</v>
      </c>
      <c r="P9" s="44"/>
      <c r="Q9" s="56">
        <f>O$9</f>
        <v>2025</v>
      </c>
      <c r="R9" s="44"/>
      <c r="S9" s="56">
        <f>$O$9</f>
        <v>2025</v>
      </c>
      <c r="T9" s="43"/>
      <c r="U9" s="56">
        <f>$O$9</f>
        <v>2025</v>
      </c>
      <c r="V9" s="116"/>
      <c r="W9" s="164">
        <f>O9</f>
        <v>2025</v>
      </c>
      <c r="X9" s="236"/>
      <c r="Y9" s="56">
        <v>2026</v>
      </c>
      <c r="Z9" s="44"/>
      <c r="AA9" s="236"/>
      <c r="AB9" s="236"/>
    </row>
    <row r="10" spans="1:32" ht="18.649999999999999" customHeight="1" x14ac:dyDescent="0.25">
      <c r="A10" s="35"/>
      <c r="B10" s="35"/>
      <c r="C10" s="35"/>
      <c r="D10" s="35"/>
      <c r="E10" s="25"/>
      <c r="F10" s="43"/>
      <c r="G10" s="25"/>
      <c r="H10" s="43"/>
      <c r="I10" s="25"/>
      <c r="J10" s="43"/>
      <c r="K10" s="25"/>
      <c r="L10" s="116"/>
      <c r="M10" s="165"/>
      <c r="N10" s="35"/>
      <c r="O10" s="25"/>
      <c r="P10" s="160"/>
      <c r="Q10" s="25"/>
      <c r="R10" s="35"/>
      <c r="S10" s="25"/>
      <c r="T10" s="35"/>
      <c r="U10" s="25"/>
      <c r="V10" s="116"/>
      <c r="W10" s="165"/>
      <c r="X10" s="160"/>
      <c r="Y10" s="25"/>
      <c r="Z10" s="160"/>
      <c r="AA10" s="160"/>
      <c r="AB10" s="160"/>
    </row>
    <row r="11" spans="1:32" ht="18.649999999999999" customHeight="1" x14ac:dyDescent="0.3">
      <c r="A11" s="265" t="s">
        <v>19</v>
      </c>
      <c r="B11" s="265"/>
      <c r="C11" s="265"/>
      <c r="D11" s="34"/>
      <c r="E11" s="35"/>
      <c r="F11" s="43"/>
      <c r="G11" s="35"/>
      <c r="H11" s="43"/>
      <c r="I11" s="35"/>
      <c r="J11" s="43"/>
      <c r="K11" s="35"/>
      <c r="L11" s="116"/>
      <c r="M11" s="166"/>
      <c r="N11" s="34"/>
      <c r="O11" s="35"/>
      <c r="P11" s="167"/>
      <c r="Q11" s="35"/>
      <c r="R11" s="35"/>
      <c r="S11" s="35"/>
      <c r="T11" s="35"/>
      <c r="U11" s="35"/>
      <c r="V11" s="116"/>
      <c r="W11" s="166"/>
      <c r="X11" s="167"/>
      <c r="Y11" s="35"/>
      <c r="Z11" s="167"/>
      <c r="AA11" s="167"/>
      <c r="AB11" s="167"/>
    </row>
    <row r="12" spans="1:32" ht="18.649999999999999" customHeight="1" x14ac:dyDescent="0.25">
      <c r="A12" s="35"/>
      <c r="B12" s="263" t="s">
        <v>5</v>
      </c>
      <c r="C12" s="263"/>
      <c r="D12" s="35"/>
      <c r="E12" s="33">
        <v>4100000</v>
      </c>
      <c r="F12" s="47"/>
      <c r="G12" s="33">
        <v>4100000</v>
      </c>
      <c r="H12" s="47"/>
      <c r="I12" s="33">
        <v>4100000</v>
      </c>
      <c r="J12" s="43"/>
      <c r="K12" s="33">
        <v>4700000</v>
      </c>
      <c r="L12" s="35"/>
      <c r="M12" s="93">
        <v>17000000</v>
      </c>
      <c r="N12" s="35"/>
      <c r="O12" s="33">
        <v>4400000</v>
      </c>
      <c r="P12" s="33"/>
      <c r="Q12" s="33">
        <v>3900000</v>
      </c>
      <c r="R12" s="33"/>
      <c r="S12" s="33">
        <v>3600000</v>
      </c>
      <c r="T12" s="33"/>
      <c r="U12" s="33">
        <v>3500000</v>
      </c>
      <c r="V12" s="35"/>
      <c r="W12" s="93">
        <f>O12+U12+Q12+S12</f>
        <v>15400000</v>
      </c>
      <c r="X12" s="33"/>
      <c r="Y12" s="33">
        <v>4100000</v>
      </c>
      <c r="Z12" s="33"/>
      <c r="AA12" s="33"/>
      <c r="AB12" s="33"/>
    </row>
    <row r="13" spans="1:32" ht="18.649999999999999" customHeight="1" x14ac:dyDescent="0.25">
      <c r="A13" s="35"/>
      <c r="B13" s="263" t="s">
        <v>12</v>
      </c>
      <c r="C13" s="263"/>
      <c r="D13" s="35"/>
      <c r="E13" s="28">
        <v>10000000</v>
      </c>
      <c r="F13" s="47"/>
      <c r="G13" s="28">
        <v>10800000</v>
      </c>
      <c r="H13" s="47"/>
      <c r="I13" s="28">
        <v>10800000</v>
      </c>
      <c r="J13" s="43"/>
      <c r="K13" s="28">
        <v>13400000</v>
      </c>
      <c r="L13" s="35"/>
      <c r="M13" s="94">
        <v>45000000</v>
      </c>
      <c r="N13" s="35"/>
      <c r="O13" s="28">
        <v>10500000</v>
      </c>
      <c r="P13" s="28"/>
      <c r="Q13" s="28">
        <v>11100000</v>
      </c>
      <c r="R13" s="28"/>
      <c r="S13" s="28">
        <v>9700000</v>
      </c>
      <c r="T13" s="28"/>
      <c r="U13" s="28">
        <v>9800000</v>
      </c>
      <c r="V13" s="35"/>
      <c r="W13" s="94">
        <f>O13+U13+Q13+S13</f>
        <v>41100000</v>
      </c>
      <c r="X13" s="28"/>
      <c r="Y13" s="28">
        <v>10100000</v>
      </c>
      <c r="Z13" s="28"/>
      <c r="AA13" s="28"/>
      <c r="AB13" s="28"/>
    </row>
    <row r="14" spans="1:32" ht="18.649999999999999" customHeight="1" x14ac:dyDescent="0.25">
      <c r="A14" s="35"/>
      <c r="B14" s="263" t="s">
        <v>13</v>
      </c>
      <c r="C14" s="263"/>
      <c r="D14" s="35"/>
      <c r="E14" s="28">
        <v>8300000</v>
      </c>
      <c r="F14" s="47"/>
      <c r="G14" s="28">
        <v>5600000</v>
      </c>
      <c r="H14" s="47"/>
      <c r="I14" s="28">
        <v>6800000</v>
      </c>
      <c r="J14" s="43"/>
      <c r="K14" s="28">
        <v>8600000</v>
      </c>
      <c r="L14" s="35"/>
      <c r="M14" s="94">
        <v>29300000</v>
      </c>
      <c r="N14" s="35"/>
      <c r="O14" s="28">
        <v>6900000</v>
      </c>
      <c r="P14" s="28"/>
      <c r="Q14" s="28">
        <v>7800000</v>
      </c>
      <c r="R14" s="28"/>
      <c r="S14" s="28">
        <v>6500000</v>
      </c>
      <c r="T14" s="28"/>
      <c r="U14" s="28">
        <v>6400000</v>
      </c>
      <c r="V14" s="35"/>
      <c r="W14" s="94">
        <f>O14+U14+Q14+S14</f>
        <v>27600000</v>
      </c>
      <c r="X14" s="28"/>
      <c r="Y14" s="28">
        <v>7100000</v>
      </c>
      <c r="Z14" s="28"/>
      <c r="AA14" s="28"/>
      <c r="AB14" s="28"/>
    </row>
    <row r="15" spans="1:32" ht="18.649999999999999" customHeight="1" x14ac:dyDescent="0.25">
      <c r="A15" s="35"/>
      <c r="B15" s="263" t="s">
        <v>14</v>
      </c>
      <c r="C15" s="263"/>
      <c r="D15" s="35"/>
      <c r="E15" s="28">
        <v>14000000</v>
      </c>
      <c r="F15" s="47"/>
      <c r="G15" s="28">
        <v>17000000</v>
      </c>
      <c r="H15" s="47"/>
      <c r="I15" s="28">
        <v>14700000</v>
      </c>
      <c r="J15" s="43"/>
      <c r="K15" s="28">
        <v>21600000</v>
      </c>
      <c r="L15" s="35"/>
      <c r="M15" s="94">
        <v>67300000</v>
      </c>
      <c r="N15" s="35"/>
      <c r="O15" s="28">
        <v>16600000</v>
      </c>
      <c r="P15" s="28"/>
      <c r="Q15" s="28">
        <v>15100000</v>
      </c>
      <c r="R15" s="28"/>
      <c r="S15" s="28">
        <v>15000000</v>
      </c>
      <c r="T15" s="28"/>
      <c r="U15" s="28">
        <v>15700000</v>
      </c>
      <c r="V15" s="35"/>
      <c r="W15" s="94">
        <f>O15+U15+Q15+S15</f>
        <v>62400000</v>
      </c>
      <c r="X15" s="28"/>
      <c r="Y15" s="28">
        <v>20500000</v>
      </c>
      <c r="Z15" s="28"/>
      <c r="AA15" s="28"/>
      <c r="AB15" s="28"/>
    </row>
    <row r="16" spans="1:32" ht="18.649999999999999" customHeight="1" x14ac:dyDescent="0.25">
      <c r="A16" s="35"/>
      <c r="B16" s="42"/>
      <c r="C16" s="42" t="s">
        <v>103</v>
      </c>
      <c r="D16" s="35"/>
      <c r="E16" s="66">
        <v>36400000</v>
      </c>
      <c r="F16" s="47"/>
      <c r="G16" s="66">
        <v>37500000</v>
      </c>
      <c r="H16" s="47"/>
      <c r="I16" s="66">
        <v>36400000</v>
      </c>
      <c r="J16" s="43"/>
      <c r="K16" s="66">
        <v>48300000</v>
      </c>
      <c r="L16" s="35"/>
      <c r="M16" s="95">
        <v>158600000</v>
      </c>
      <c r="N16" s="35"/>
      <c r="O16" s="66">
        <f>SUM(O12:O15)</f>
        <v>38400000</v>
      </c>
      <c r="P16" s="33"/>
      <c r="Q16" s="66">
        <f>SUM(Q12:Q15)</f>
        <v>37900000</v>
      </c>
      <c r="R16" s="33"/>
      <c r="S16" s="66">
        <f>SUM(S12:S15)</f>
        <v>34800000</v>
      </c>
      <c r="T16" s="33"/>
      <c r="U16" s="66">
        <f>SUM(U12:U15)</f>
        <v>35400000</v>
      </c>
      <c r="V16" s="35"/>
      <c r="W16" s="95">
        <f>SUM(W12:W15)</f>
        <v>146500000</v>
      </c>
      <c r="X16" s="33"/>
      <c r="Y16" s="66">
        <f>SUM(Y12:Y15)</f>
        <v>41800000</v>
      </c>
      <c r="Z16" s="33"/>
      <c r="AA16" s="33"/>
      <c r="AB16" s="33"/>
    </row>
    <row r="17" spans="1:28" ht="18.649999999999999" customHeight="1" x14ac:dyDescent="0.25">
      <c r="A17" s="35"/>
      <c r="B17" s="35"/>
      <c r="C17" s="35"/>
      <c r="D17" s="35"/>
      <c r="E17" s="35"/>
      <c r="F17" s="43"/>
      <c r="G17" s="35"/>
      <c r="H17" s="43"/>
      <c r="I17" s="35"/>
      <c r="J17" s="43"/>
      <c r="K17" s="35"/>
      <c r="L17" s="35"/>
      <c r="M17" s="96"/>
      <c r="N17" s="35"/>
      <c r="O17" s="35"/>
      <c r="P17" s="34"/>
      <c r="Q17" s="35"/>
      <c r="R17" s="35"/>
      <c r="S17" s="35"/>
      <c r="T17" s="35"/>
      <c r="U17" s="35"/>
      <c r="V17" s="35"/>
      <c r="W17" s="96"/>
      <c r="X17" s="34"/>
      <c r="Y17" s="35"/>
      <c r="Z17" s="34"/>
      <c r="AA17" s="34"/>
      <c r="AB17" s="34"/>
    </row>
    <row r="18" spans="1:28" ht="18.649999999999999" customHeight="1" x14ac:dyDescent="0.3">
      <c r="A18" s="265" t="s">
        <v>44</v>
      </c>
      <c r="B18" s="265"/>
      <c r="C18" s="265"/>
      <c r="D18" s="34"/>
      <c r="E18" s="35"/>
      <c r="F18" s="43"/>
      <c r="G18" s="35"/>
      <c r="H18" s="43"/>
      <c r="I18" s="35"/>
      <c r="J18" s="43"/>
      <c r="K18" s="35"/>
      <c r="L18" s="35"/>
      <c r="M18" s="96"/>
      <c r="N18" s="34"/>
      <c r="O18" s="35"/>
      <c r="P18" s="34"/>
      <c r="Q18" s="35"/>
      <c r="R18" s="35"/>
      <c r="S18" s="35"/>
      <c r="T18" s="35"/>
      <c r="U18" s="35"/>
      <c r="V18" s="35"/>
      <c r="W18" s="96"/>
      <c r="X18" s="34"/>
      <c r="Y18" s="35"/>
      <c r="Z18" s="34"/>
      <c r="AA18" s="34"/>
      <c r="AB18" s="34"/>
    </row>
    <row r="19" spans="1:28" ht="18.649999999999999" customHeight="1" x14ac:dyDescent="0.25">
      <c r="A19" s="35"/>
      <c r="B19" s="263" t="s">
        <v>5</v>
      </c>
      <c r="C19" s="263"/>
      <c r="D19" s="35"/>
      <c r="E19" s="33">
        <v>200000</v>
      </c>
      <c r="F19" s="33"/>
      <c r="G19" s="33">
        <v>100000</v>
      </c>
      <c r="H19" s="33"/>
      <c r="I19" s="33">
        <v>100000</v>
      </c>
      <c r="J19" s="43"/>
      <c r="K19" s="33">
        <v>0</v>
      </c>
      <c r="L19" s="35"/>
      <c r="M19" s="93">
        <v>400000</v>
      </c>
      <c r="N19" s="35"/>
      <c r="O19" s="33">
        <v>-100000</v>
      </c>
      <c r="P19" s="33"/>
      <c r="Q19" s="33">
        <v>300000</v>
      </c>
      <c r="R19" s="33"/>
      <c r="S19" s="33">
        <v>100000</v>
      </c>
      <c r="T19" s="33"/>
      <c r="U19" s="33">
        <v>0</v>
      </c>
      <c r="V19" s="35"/>
      <c r="W19" s="93">
        <f>O19+U19+Q19+S19</f>
        <v>300000</v>
      </c>
      <c r="X19" s="33"/>
      <c r="Y19" s="33">
        <v>100000</v>
      </c>
      <c r="Z19" s="33"/>
      <c r="AA19" s="33"/>
      <c r="AB19" s="33"/>
    </row>
    <row r="20" spans="1:28" ht="18.649999999999999" customHeight="1" x14ac:dyDescent="0.25">
      <c r="A20" s="35"/>
      <c r="B20" s="263" t="s">
        <v>12</v>
      </c>
      <c r="C20" s="263"/>
      <c r="D20" s="35"/>
      <c r="E20" s="62">
        <v>900000</v>
      </c>
      <c r="F20" s="47"/>
      <c r="G20" s="62">
        <v>200000</v>
      </c>
      <c r="H20" s="47"/>
      <c r="I20" s="62">
        <v>700000</v>
      </c>
      <c r="J20" s="43"/>
      <c r="K20" s="62">
        <v>100000</v>
      </c>
      <c r="L20" s="35"/>
      <c r="M20" s="192">
        <v>1900000</v>
      </c>
      <c r="N20" s="35"/>
      <c r="O20" s="62">
        <v>-200000</v>
      </c>
      <c r="P20" s="241"/>
      <c r="Q20" s="62">
        <v>900000</v>
      </c>
      <c r="R20" s="62"/>
      <c r="S20" s="62">
        <v>600000</v>
      </c>
      <c r="T20" s="62"/>
      <c r="U20" s="62">
        <v>100000</v>
      </c>
      <c r="V20" s="35"/>
      <c r="W20" s="192">
        <f>O20+U20+Q20+S20</f>
        <v>1400000</v>
      </c>
      <c r="X20" s="241"/>
      <c r="Y20" s="62">
        <v>1100000</v>
      </c>
      <c r="Z20" s="241"/>
      <c r="AA20" s="241"/>
      <c r="AB20" s="241"/>
    </row>
    <row r="21" spans="1:28" ht="18.649999999999999" customHeight="1" x14ac:dyDescent="0.25">
      <c r="A21" s="35"/>
      <c r="B21" s="263" t="s">
        <v>13</v>
      </c>
      <c r="C21" s="263"/>
      <c r="D21" s="35"/>
      <c r="E21" s="62">
        <v>300000</v>
      </c>
      <c r="F21" s="47"/>
      <c r="G21" s="62">
        <v>0</v>
      </c>
      <c r="H21" s="47"/>
      <c r="I21" s="62">
        <v>200000</v>
      </c>
      <c r="J21" s="43"/>
      <c r="K21" s="62">
        <v>0</v>
      </c>
      <c r="L21" s="35"/>
      <c r="M21" s="192">
        <v>500000</v>
      </c>
      <c r="N21" s="35"/>
      <c r="O21" s="62">
        <v>-100000</v>
      </c>
      <c r="P21" s="241"/>
      <c r="Q21" s="62">
        <v>300000</v>
      </c>
      <c r="R21" s="62"/>
      <c r="S21" s="62">
        <v>300000</v>
      </c>
      <c r="T21" s="62"/>
      <c r="U21" s="62">
        <v>-200000</v>
      </c>
      <c r="V21" s="35"/>
      <c r="W21" s="192">
        <f>O21+U21+Q21+S21</f>
        <v>300000</v>
      </c>
      <c r="X21" s="241"/>
      <c r="Y21" s="62">
        <v>100000</v>
      </c>
      <c r="Z21" s="241"/>
      <c r="AA21" s="241"/>
      <c r="AB21" s="241"/>
    </row>
    <row r="22" spans="1:28" ht="18.649999999999999" customHeight="1" x14ac:dyDescent="0.25">
      <c r="A22" s="35"/>
      <c r="B22" s="263" t="s">
        <v>14</v>
      </c>
      <c r="C22" s="263"/>
      <c r="D22" s="35"/>
      <c r="E22" s="62">
        <v>1000000</v>
      </c>
      <c r="F22" s="47"/>
      <c r="G22" s="62">
        <v>300000</v>
      </c>
      <c r="H22" s="47"/>
      <c r="I22" s="62">
        <v>700000</v>
      </c>
      <c r="J22" s="43"/>
      <c r="K22" s="62">
        <v>100000</v>
      </c>
      <c r="L22" s="35"/>
      <c r="M22" s="192">
        <v>2100000</v>
      </c>
      <c r="N22" s="35"/>
      <c r="O22" s="62">
        <v>-500000</v>
      </c>
      <c r="P22" s="241"/>
      <c r="Q22" s="62">
        <v>1400000</v>
      </c>
      <c r="R22" s="62"/>
      <c r="S22" s="62">
        <v>800000</v>
      </c>
      <c r="T22" s="62"/>
      <c r="U22" s="62">
        <v>1300000</v>
      </c>
      <c r="V22" s="35"/>
      <c r="W22" s="192">
        <f>O22+U22+Q22+S22</f>
        <v>3000000</v>
      </c>
      <c r="X22" s="241"/>
      <c r="Y22" s="62">
        <v>600000</v>
      </c>
      <c r="Z22" s="241"/>
      <c r="AA22" s="241"/>
      <c r="AB22" s="241"/>
    </row>
    <row r="23" spans="1:28" ht="18.649999999999999" customHeight="1" x14ac:dyDescent="0.25">
      <c r="A23" s="35"/>
      <c r="B23" s="42"/>
      <c r="C23" s="42" t="s">
        <v>104</v>
      </c>
      <c r="D23" s="35"/>
      <c r="E23" s="66">
        <v>2400000</v>
      </c>
      <c r="F23" s="47"/>
      <c r="G23" s="66">
        <v>600000</v>
      </c>
      <c r="H23" s="47"/>
      <c r="I23" s="66">
        <v>1700000</v>
      </c>
      <c r="J23" s="43"/>
      <c r="K23" s="66">
        <v>200000</v>
      </c>
      <c r="L23" s="35"/>
      <c r="M23" s="95">
        <v>4900000</v>
      </c>
      <c r="N23" s="35"/>
      <c r="O23" s="66">
        <f>SUM(O19:O22)</f>
        <v>-900000</v>
      </c>
      <c r="P23" s="33"/>
      <c r="Q23" s="66">
        <f>SUM(Q19:Q22)</f>
        <v>2900000</v>
      </c>
      <c r="R23" s="33"/>
      <c r="S23" s="66">
        <f>SUM(S19:S22)</f>
        <v>1800000</v>
      </c>
      <c r="T23" s="33"/>
      <c r="U23" s="66">
        <f>SUM(U19:U22)</f>
        <v>1200000</v>
      </c>
      <c r="V23" s="35"/>
      <c r="W23" s="95">
        <f>SUM(W19:W22)</f>
        <v>5000000</v>
      </c>
      <c r="X23" s="33"/>
      <c r="Y23" s="66">
        <f>SUM(Y19:Y22)</f>
        <v>1900000</v>
      </c>
      <c r="Z23" s="33"/>
      <c r="AA23" s="33"/>
      <c r="AB23" s="33"/>
    </row>
    <row r="24" spans="1:28" ht="18.649999999999999" customHeight="1" x14ac:dyDescent="0.25">
      <c r="A24" s="35"/>
      <c r="B24" s="35"/>
      <c r="C24" s="35"/>
      <c r="D24" s="35"/>
      <c r="E24" s="35"/>
      <c r="F24" s="43"/>
      <c r="G24" s="35"/>
      <c r="H24" s="43"/>
      <c r="I24" s="35"/>
      <c r="J24" s="43"/>
      <c r="K24" s="35"/>
      <c r="L24" s="35"/>
      <c r="M24" s="96"/>
      <c r="N24" s="35"/>
      <c r="O24" s="35"/>
      <c r="P24" s="34"/>
      <c r="Q24" s="35"/>
      <c r="R24" s="35"/>
      <c r="S24" s="35"/>
      <c r="T24" s="35"/>
      <c r="U24" s="35"/>
      <c r="V24" s="35"/>
      <c r="W24" s="96"/>
      <c r="X24" s="34"/>
      <c r="Y24" s="35"/>
      <c r="Z24" s="34"/>
      <c r="AA24" s="34"/>
      <c r="AB24" s="34"/>
    </row>
    <row r="25" spans="1:28" ht="27.65" customHeight="1" x14ac:dyDescent="0.3">
      <c r="A25" s="265" t="s">
        <v>105</v>
      </c>
      <c r="B25" s="265"/>
      <c r="C25" s="265"/>
      <c r="D25" s="35"/>
      <c r="E25" s="35"/>
      <c r="F25" s="43"/>
      <c r="G25" s="35"/>
      <c r="H25" s="43"/>
      <c r="I25" s="35"/>
      <c r="J25" s="43"/>
      <c r="K25" s="35"/>
      <c r="L25" s="35"/>
      <c r="M25" s="96"/>
      <c r="N25" s="35"/>
      <c r="O25" s="35"/>
      <c r="P25" s="34"/>
      <c r="Q25" s="35"/>
      <c r="R25" s="35"/>
      <c r="S25" s="35"/>
      <c r="T25" s="35"/>
      <c r="U25" s="35"/>
      <c r="V25" s="35"/>
      <c r="W25" s="96"/>
      <c r="X25" s="34"/>
      <c r="Y25" s="35"/>
      <c r="Z25" s="34"/>
      <c r="AA25" s="34"/>
      <c r="AB25" s="34"/>
    </row>
    <row r="26" spans="1:28" ht="18.649999999999999" customHeight="1" x14ac:dyDescent="0.25">
      <c r="A26" s="35"/>
      <c r="B26" s="263" t="s">
        <v>5</v>
      </c>
      <c r="C26" s="263"/>
      <c r="D26" s="35"/>
      <c r="E26" s="33">
        <v>4300000</v>
      </c>
      <c r="F26" s="47"/>
      <c r="G26" s="33">
        <v>4200000</v>
      </c>
      <c r="H26" s="47"/>
      <c r="I26" s="33">
        <v>4200000</v>
      </c>
      <c r="J26" s="43"/>
      <c r="K26" s="33">
        <v>4700000</v>
      </c>
      <c r="L26" s="35"/>
      <c r="M26" s="93">
        <v>17400000</v>
      </c>
      <c r="N26" s="35"/>
      <c r="O26" s="33">
        <f>O12+O19</f>
        <v>4300000</v>
      </c>
      <c r="P26" s="33"/>
      <c r="Q26" s="33">
        <f>Q12+Q19</f>
        <v>4200000</v>
      </c>
      <c r="R26" s="33"/>
      <c r="S26" s="33">
        <f>S12+S19</f>
        <v>3700000</v>
      </c>
      <c r="T26" s="33"/>
      <c r="U26" s="33">
        <f>U12+U19</f>
        <v>3500000</v>
      </c>
      <c r="V26" s="35"/>
      <c r="W26" s="93">
        <f>O26+U26+Q26+S26</f>
        <v>15700000</v>
      </c>
      <c r="X26" s="33"/>
      <c r="Y26" s="33">
        <f>Y12+Y19</f>
        <v>4200000</v>
      </c>
      <c r="Z26" s="33"/>
      <c r="AA26" s="33"/>
      <c r="AB26" s="33"/>
    </row>
    <row r="27" spans="1:28" ht="18.649999999999999" customHeight="1" x14ac:dyDescent="0.25">
      <c r="A27" s="35"/>
      <c r="B27" s="263" t="s">
        <v>12</v>
      </c>
      <c r="C27" s="263"/>
      <c r="D27" s="35"/>
      <c r="E27" s="28">
        <v>10900000</v>
      </c>
      <c r="F27" s="47"/>
      <c r="G27" s="28">
        <v>11000000</v>
      </c>
      <c r="H27" s="47"/>
      <c r="I27" s="28">
        <v>11500000</v>
      </c>
      <c r="J27" s="43"/>
      <c r="K27" s="28">
        <v>13500000</v>
      </c>
      <c r="L27" s="35"/>
      <c r="M27" s="94">
        <v>46900000</v>
      </c>
      <c r="N27" s="35"/>
      <c r="O27" s="28">
        <f>O13+O20</f>
        <v>10300000</v>
      </c>
      <c r="P27" s="28"/>
      <c r="Q27" s="28">
        <f>Q13+Q20</f>
        <v>12000000</v>
      </c>
      <c r="R27" s="28"/>
      <c r="S27" s="28">
        <f>S13+S20</f>
        <v>10300000</v>
      </c>
      <c r="T27" s="28"/>
      <c r="U27" s="28">
        <f>U13+U20</f>
        <v>9900000</v>
      </c>
      <c r="V27" s="35"/>
      <c r="W27" s="94">
        <f>O27+U27+Q27+S27</f>
        <v>42500000</v>
      </c>
      <c r="X27" s="28"/>
      <c r="Y27" s="28">
        <f>Y13+Y20</f>
        <v>11200000</v>
      </c>
      <c r="Z27" s="28"/>
      <c r="AA27" s="28"/>
      <c r="AB27" s="28"/>
    </row>
    <row r="28" spans="1:28" ht="18.649999999999999" customHeight="1" x14ac:dyDescent="0.25">
      <c r="A28" s="35"/>
      <c r="B28" s="263" t="s">
        <v>13</v>
      </c>
      <c r="C28" s="263"/>
      <c r="D28" s="35"/>
      <c r="E28" s="28">
        <v>8600000</v>
      </c>
      <c r="F28" s="47"/>
      <c r="G28" s="28">
        <v>5600000</v>
      </c>
      <c r="H28" s="47"/>
      <c r="I28" s="28">
        <v>7000000</v>
      </c>
      <c r="J28" s="43"/>
      <c r="K28" s="28">
        <v>8600000</v>
      </c>
      <c r="L28" s="35"/>
      <c r="M28" s="94">
        <v>29800000</v>
      </c>
      <c r="N28" s="35"/>
      <c r="O28" s="28">
        <f>O14+O21</f>
        <v>6800000</v>
      </c>
      <c r="P28" s="28"/>
      <c r="Q28" s="28">
        <f>Q14+Q21</f>
        <v>8100000</v>
      </c>
      <c r="R28" s="28"/>
      <c r="S28" s="28">
        <f>S14+S21</f>
        <v>6800000</v>
      </c>
      <c r="T28" s="28"/>
      <c r="U28" s="28">
        <f>U14+U21</f>
        <v>6200000</v>
      </c>
      <c r="V28" s="35"/>
      <c r="W28" s="94">
        <f>O28+U28+Q28+S28</f>
        <v>27900000</v>
      </c>
      <c r="X28" s="28"/>
      <c r="Y28" s="28">
        <f>Y14+Y21</f>
        <v>7200000</v>
      </c>
      <c r="Z28" s="28"/>
      <c r="AA28" s="28"/>
      <c r="AB28" s="28"/>
    </row>
    <row r="29" spans="1:28" ht="18.649999999999999" customHeight="1" x14ac:dyDescent="0.25">
      <c r="A29" s="35"/>
      <c r="B29" s="263" t="s">
        <v>14</v>
      </c>
      <c r="C29" s="263"/>
      <c r="D29" s="35"/>
      <c r="E29" s="28">
        <v>15000000</v>
      </c>
      <c r="F29" s="47"/>
      <c r="G29" s="28">
        <v>17300000</v>
      </c>
      <c r="H29" s="47"/>
      <c r="I29" s="28">
        <v>15400000</v>
      </c>
      <c r="J29" s="43"/>
      <c r="K29" s="28">
        <v>21700000</v>
      </c>
      <c r="L29" s="35"/>
      <c r="M29" s="94">
        <v>69400000</v>
      </c>
      <c r="N29" s="35"/>
      <c r="O29" s="28">
        <f>O15+O22</f>
        <v>16100000</v>
      </c>
      <c r="P29" s="28"/>
      <c r="Q29" s="28">
        <f>Q15+Q22</f>
        <v>16500000</v>
      </c>
      <c r="R29" s="28"/>
      <c r="S29" s="28">
        <f>S15+S22</f>
        <v>15800000</v>
      </c>
      <c r="T29" s="28"/>
      <c r="U29" s="28">
        <f>U15+U22</f>
        <v>17000000</v>
      </c>
      <c r="V29" s="35"/>
      <c r="W29" s="94">
        <f>O29+U29+Q29+S29</f>
        <v>65400000</v>
      </c>
      <c r="X29" s="28"/>
      <c r="Y29" s="28">
        <f>Y15+Y22</f>
        <v>21100000</v>
      </c>
      <c r="Z29" s="28"/>
      <c r="AA29" s="28"/>
      <c r="AB29" s="28"/>
    </row>
    <row r="30" spans="1:28" ht="30" customHeight="1" thickBot="1" x14ac:dyDescent="0.3">
      <c r="A30" s="35"/>
      <c r="B30" s="42"/>
      <c r="C30" s="42" t="s">
        <v>106</v>
      </c>
      <c r="D30" s="35"/>
      <c r="E30" s="97">
        <v>38800000</v>
      </c>
      <c r="F30" s="47"/>
      <c r="G30" s="97">
        <v>38100000</v>
      </c>
      <c r="H30" s="47"/>
      <c r="I30" s="97">
        <v>38100000</v>
      </c>
      <c r="J30" s="43"/>
      <c r="K30" s="97">
        <v>48500000</v>
      </c>
      <c r="L30" s="115"/>
      <c r="M30" s="98">
        <v>163500000</v>
      </c>
      <c r="N30" s="35"/>
      <c r="O30" s="97">
        <f>SUM(O26:O29)</f>
        <v>37500000</v>
      </c>
      <c r="P30" s="33"/>
      <c r="Q30" s="97">
        <f>SUM(Q26:Q29)</f>
        <v>40800000</v>
      </c>
      <c r="R30" s="33"/>
      <c r="S30" s="97">
        <f>SUM(S26:S29)</f>
        <v>36600000</v>
      </c>
      <c r="T30" s="33"/>
      <c r="U30" s="97">
        <f>SUM(U26:U29)</f>
        <v>36600000</v>
      </c>
      <c r="V30" s="115"/>
      <c r="W30" s="98">
        <f>SUM(W26:W29)</f>
        <v>151500000</v>
      </c>
      <c r="X30" s="33"/>
      <c r="Y30" s="97">
        <f>SUM(Y26:Y29)</f>
        <v>43700000</v>
      </c>
      <c r="Z30" s="33"/>
      <c r="AA30" s="33"/>
      <c r="AB30" s="33"/>
    </row>
    <row r="31" spans="1:28" ht="18.649999999999999" customHeight="1" thickTop="1" x14ac:dyDescent="0.25">
      <c r="A31" s="35"/>
      <c r="B31" s="35"/>
      <c r="C31" s="35"/>
      <c r="D31" s="35"/>
      <c r="E31" s="14"/>
      <c r="F31" s="43"/>
      <c r="G31" s="14"/>
      <c r="H31" s="43"/>
      <c r="I31" s="14"/>
      <c r="J31" s="43"/>
      <c r="K31" s="14"/>
      <c r="L31" s="35"/>
      <c r="M31" s="41"/>
      <c r="N31" s="35"/>
      <c r="O31" s="14"/>
      <c r="P31" s="43"/>
      <c r="Q31" s="14"/>
      <c r="R31" s="43"/>
      <c r="S31" s="4"/>
      <c r="T31" s="43"/>
      <c r="U31" s="4"/>
      <c r="V31" s="35"/>
      <c r="W31" s="41"/>
      <c r="X31" s="34"/>
      <c r="Y31" s="14"/>
      <c r="Z31" s="34"/>
      <c r="AA31" s="34"/>
      <c r="AB31" s="34"/>
    </row>
    <row r="32" spans="1:28" ht="18.649999999999999" customHeight="1" x14ac:dyDescent="0.25">
      <c r="A32" s="35"/>
      <c r="B32" s="35"/>
      <c r="C32" s="35"/>
      <c r="D32" s="35"/>
      <c r="E32" s="27"/>
      <c r="F32" s="43"/>
      <c r="G32" s="2"/>
      <c r="H32" s="43"/>
      <c r="I32" s="2"/>
      <c r="J32" s="43"/>
      <c r="K32"/>
      <c r="L32" s="35"/>
      <c r="M32" s="35"/>
      <c r="N32" s="35"/>
      <c r="O32" s="27"/>
      <c r="P32" s="43"/>
      <c r="Q32" s="2"/>
      <c r="R32" s="43"/>
      <c r="S32" s="2"/>
      <c r="T32" s="43"/>
      <c r="U32" s="2"/>
      <c r="V32" s="35"/>
      <c r="W32" s="35"/>
      <c r="X32" s="35"/>
      <c r="Y32" s="27"/>
      <c r="Z32" s="35"/>
      <c r="AA32" s="35"/>
      <c r="AB32" s="35"/>
    </row>
    <row r="33" spans="1:28" ht="18.649999999999999" customHeight="1" x14ac:dyDescent="0.25">
      <c r="A33" s="35"/>
      <c r="B33" s="35"/>
      <c r="C33" s="35"/>
      <c r="D33" s="35"/>
      <c r="E33" s="35"/>
      <c r="F33" s="43"/>
      <c r="G33" s="43"/>
      <c r="H33" s="43"/>
      <c r="I33" s="43"/>
      <c r="J33" s="43"/>
      <c r="K33" s="35"/>
      <c r="L33" s="35"/>
      <c r="M33" s="35"/>
      <c r="N33" s="35"/>
      <c r="O33" s="35"/>
      <c r="P33" s="43"/>
      <c r="Q33" s="43"/>
      <c r="R33" s="43"/>
      <c r="S33" s="43"/>
      <c r="T33" s="43"/>
      <c r="U33" s="35"/>
      <c r="V33" s="35"/>
      <c r="W33" s="35"/>
      <c r="X33" s="35"/>
      <c r="Y33" s="35"/>
      <c r="Z33" s="35"/>
      <c r="AA33" s="35"/>
      <c r="AB33" s="35"/>
    </row>
    <row r="34" spans="1:28" ht="18.649999999999999" customHeight="1" x14ac:dyDescent="0.25">
      <c r="A34" s="35"/>
      <c r="B34" s="35"/>
      <c r="C34" s="35"/>
      <c r="D34" s="35"/>
      <c r="E34" s="35"/>
      <c r="F34" s="43"/>
      <c r="G34" s="43"/>
      <c r="H34" s="43"/>
      <c r="I34" s="43"/>
      <c r="J34" s="43"/>
      <c r="K34" s="35"/>
      <c r="L34" s="35"/>
      <c r="M34" s="35"/>
      <c r="N34" s="35"/>
      <c r="O34" s="35"/>
      <c r="P34" s="43"/>
      <c r="Q34" s="43"/>
      <c r="R34" s="43"/>
      <c r="S34" s="43"/>
      <c r="T34" s="43"/>
      <c r="U34" s="35"/>
      <c r="V34" s="35"/>
      <c r="W34" s="35"/>
      <c r="X34" s="35"/>
      <c r="Y34" s="35"/>
      <c r="Z34" s="35"/>
      <c r="AA34" s="35"/>
      <c r="AB34" s="35"/>
    </row>
    <row r="35" spans="1:28" ht="18.649999999999999" customHeight="1" x14ac:dyDescent="0.25">
      <c r="A35" s="35"/>
      <c r="B35" s="35"/>
      <c r="C35" s="35"/>
      <c r="D35" s="35"/>
      <c r="E35" s="35"/>
      <c r="F35" s="43"/>
      <c r="G35" s="43"/>
      <c r="H35" s="43"/>
      <c r="I35" s="43"/>
      <c r="J35" s="43"/>
      <c r="K35" s="35"/>
      <c r="L35" s="35"/>
      <c r="M35" s="35"/>
      <c r="N35" s="35"/>
      <c r="O35" s="35"/>
      <c r="P35" s="43"/>
      <c r="Q35" s="43"/>
      <c r="R35" s="43"/>
      <c r="S35" s="43"/>
      <c r="T35" s="43"/>
      <c r="U35" s="35"/>
      <c r="V35" s="35"/>
      <c r="W35" s="35"/>
      <c r="X35" s="35"/>
      <c r="Y35" s="35"/>
      <c r="Z35" s="35"/>
      <c r="AA35" s="35"/>
      <c r="AB35" s="35"/>
    </row>
    <row r="36" spans="1:28" ht="18.649999999999999" customHeight="1" x14ac:dyDescent="0.25">
      <c r="A36" s="35"/>
      <c r="B36" s="35"/>
      <c r="C36" s="35"/>
      <c r="D36" s="35"/>
      <c r="E36" s="35"/>
      <c r="F36" s="43"/>
      <c r="G36" s="43"/>
      <c r="H36" s="43"/>
      <c r="I36" s="43"/>
      <c r="J36" s="43"/>
      <c r="K36" s="35"/>
      <c r="L36" s="35"/>
      <c r="M36" s="35"/>
      <c r="N36" s="35"/>
      <c r="O36" s="35"/>
      <c r="P36" s="43"/>
      <c r="Q36" s="43"/>
      <c r="R36" s="43"/>
      <c r="S36" s="43"/>
      <c r="T36" s="43"/>
      <c r="U36" s="35"/>
      <c r="V36" s="35"/>
      <c r="W36" s="35"/>
      <c r="X36" s="35"/>
      <c r="Y36" s="35"/>
      <c r="Z36" s="35"/>
      <c r="AA36" s="35"/>
      <c r="AB36" s="35"/>
    </row>
    <row r="37" spans="1:28" ht="18.649999999999999" customHeight="1" x14ac:dyDescent="0.25">
      <c r="A37" s="35"/>
      <c r="B37" s="35"/>
      <c r="C37" s="35"/>
      <c r="D37" s="35"/>
      <c r="E37" s="35"/>
      <c r="F37" s="43"/>
      <c r="G37" s="43"/>
      <c r="H37" s="43"/>
      <c r="I37" s="43"/>
      <c r="J37" s="43"/>
      <c r="K37" s="35"/>
      <c r="L37" s="35"/>
      <c r="M37" s="35"/>
      <c r="N37" s="35"/>
      <c r="O37" s="35"/>
      <c r="P37" s="43"/>
      <c r="Q37" s="43"/>
      <c r="R37" s="43"/>
      <c r="S37" s="43"/>
      <c r="T37" s="43"/>
      <c r="U37" s="35"/>
      <c r="V37" s="35"/>
      <c r="W37" s="35"/>
      <c r="X37" s="35"/>
      <c r="Y37" s="35"/>
      <c r="Z37" s="35"/>
      <c r="AA37" s="35"/>
      <c r="AB37" s="35"/>
    </row>
    <row r="38" spans="1:28" ht="18.649999999999999" customHeight="1" x14ac:dyDescent="0.25">
      <c r="A38" s="35"/>
      <c r="B38" s="35"/>
      <c r="C38" s="35"/>
      <c r="D38" s="35"/>
      <c r="E38" s="35"/>
      <c r="F38" s="43"/>
      <c r="G38" s="43"/>
      <c r="H38" s="43"/>
      <c r="I38" s="43"/>
      <c r="J38" s="43"/>
      <c r="K38" s="35"/>
      <c r="L38" s="35"/>
      <c r="M38" s="35"/>
      <c r="N38" s="35"/>
      <c r="O38" s="35"/>
      <c r="P38" s="43"/>
      <c r="Q38" s="43"/>
      <c r="R38" s="43"/>
      <c r="S38" s="43"/>
      <c r="T38" s="43"/>
      <c r="U38" s="35"/>
      <c r="V38" s="35"/>
      <c r="W38" s="35"/>
      <c r="X38" s="35"/>
      <c r="Y38" s="35"/>
      <c r="Z38" s="35"/>
      <c r="AA38" s="35"/>
      <c r="AB38" s="35"/>
    </row>
    <row r="39" spans="1:28" ht="18.649999999999999" customHeight="1" x14ac:dyDescent="0.25">
      <c r="A39" s="35"/>
      <c r="B39" s="35"/>
      <c r="C39" s="35"/>
      <c r="D39" s="35"/>
      <c r="E39" s="35"/>
      <c r="F39" s="43"/>
      <c r="G39" s="43"/>
      <c r="H39" s="43"/>
      <c r="I39" s="43"/>
      <c r="J39" s="43"/>
      <c r="K39" s="35"/>
      <c r="L39" s="35"/>
      <c r="M39" s="35"/>
      <c r="N39" s="35"/>
      <c r="O39" s="35"/>
      <c r="P39" s="43"/>
      <c r="Q39" s="43"/>
      <c r="R39" s="43"/>
      <c r="S39" s="43"/>
      <c r="T39" s="43"/>
      <c r="U39" s="35"/>
      <c r="V39" s="35"/>
      <c r="W39" s="35"/>
      <c r="X39" s="35"/>
      <c r="Y39" s="35"/>
      <c r="Z39" s="35"/>
      <c r="AA39" s="35"/>
      <c r="AB39" s="35"/>
    </row>
    <row r="40" spans="1:28" ht="18.649999999999999" customHeight="1" x14ac:dyDescent="0.25">
      <c r="A40" s="35"/>
      <c r="B40" s="35"/>
      <c r="C40" s="35"/>
      <c r="D40" s="35"/>
      <c r="E40" s="35"/>
      <c r="F40" s="43"/>
      <c r="G40" s="43"/>
      <c r="H40" s="43"/>
      <c r="I40" s="43"/>
      <c r="J40" s="43"/>
      <c r="K40" s="35"/>
      <c r="L40" s="35"/>
      <c r="M40" s="35"/>
      <c r="N40" s="35"/>
      <c r="O40" s="35"/>
      <c r="P40" s="43"/>
      <c r="Q40" s="43"/>
      <c r="R40" s="43"/>
      <c r="S40" s="43"/>
      <c r="T40" s="43"/>
      <c r="U40" s="35"/>
      <c r="V40" s="35"/>
      <c r="W40" s="35"/>
      <c r="X40" s="35"/>
      <c r="Y40" s="35"/>
      <c r="Z40" s="35"/>
      <c r="AA40" s="35"/>
      <c r="AB40" s="35"/>
    </row>
    <row r="41" spans="1:28" ht="18.649999999999999" customHeight="1" x14ac:dyDescent="0.25">
      <c r="A41" s="35"/>
      <c r="B41" s="35"/>
      <c r="C41" s="35"/>
      <c r="D41" s="35"/>
      <c r="E41" s="35"/>
      <c r="F41" s="43"/>
      <c r="G41" s="43"/>
      <c r="H41" s="43"/>
      <c r="I41" s="43"/>
      <c r="J41" s="43"/>
      <c r="K41" s="35"/>
      <c r="L41" s="35"/>
      <c r="M41" s="35"/>
      <c r="N41" s="35"/>
      <c r="O41" s="35"/>
      <c r="P41" s="43"/>
      <c r="Q41" s="43"/>
      <c r="R41" s="43"/>
      <c r="S41" s="43"/>
      <c r="T41" s="43"/>
      <c r="U41" s="35"/>
      <c r="V41" s="35"/>
      <c r="W41" s="35"/>
      <c r="X41" s="35"/>
      <c r="Y41" s="35"/>
      <c r="Z41" s="35"/>
      <c r="AA41" s="35"/>
      <c r="AB41" s="35"/>
    </row>
    <row r="42" spans="1:28" ht="18.649999999999999" customHeight="1" x14ac:dyDescent="0.25">
      <c r="A42" s="35"/>
      <c r="B42" s="35"/>
      <c r="C42" s="35"/>
      <c r="D42" s="35"/>
      <c r="E42" s="35"/>
      <c r="F42" s="43"/>
      <c r="G42" s="43"/>
      <c r="H42" s="43"/>
      <c r="I42" s="43"/>
      <c r="J42" s="43"/>
      <c r="K42" s="35"/>
      <c r="L42" s="35"/>
      <c r="M42" s="35"/>
      <c r="N42" s="35"/>
      <c r="O42" s="35"/>
      <c r="P42" s="43"/>
      <c r="Q42" s="43"/>
      <c r="R42" s="43"/>
      <c r="S42" s="43"/>
      <c r="T42" s="43"/>
      <c r="U42" s="35"/>
      <c r="V42" s="35"/>
      <c r="W42" s="35"/>
      <c r="X42" s="35"/>
      <c r="Y42" s="35"/>
      <c r="Z42" s="35"/>
      <c r="AA42" s="35"/>
      <c r="AB42" s="35"/>
    </row>
    <row r="43" spans="1:28" ht="18.649999999999999" customHeight="1" x14ac:dyDescent="0.25">
      <c r="A43" s="35"/>
      <c r="B43" s="35"/>
      <c r="C43" s="35"/>
      <c r="D43" s="35"/>
      <c r="E43" s="35"/>
      <c r="F43" s="43"/>
      <c r="G43" s="43"/>
      <c r="H43" s="43"/>
      <c r="I43" s="43"/>
      <c r="J43" s="43"/>
      <c r="K43" s="35"/>
      <c r="L43" s="35"/>
      <c r="M43" s="35"/>
      <c r="N43" s="35"/>
      <c r="O43" s="35"/>
      <c r="P43" s="43"/>
      <c r="Q43" s="43"/>
      <c r="R43" s="43"/>
      <c r="S43" s="43"/>
      <c r="T43" s="43"/>
      <c r="U43" s="35"/>
      <c r="V43" s="35"/>
      <c r="W43" s="35"/>
      <c r="X43" s="35"/>
      <c r="Y43" s="35"/>
      <c r="Z43" s="35"/>
      <c r="AA43" s="35"/>
      <c r="AB43" s="35"/>
    </row>
    <row r="44" spans="1:28" ht="18.649999999999999" customHeight="1" x14ac:dyDescent="0.25">
      <c r="A44" s="35"/>
      <c r="B44" s="35"/>
      <c r="C44" s="35"/>
      <c r="D44" s="35"/>
      <c r="E44" s="35"/>
      <c r="F44" s="43"/>
      <c r="G44" s="43"/>
      <c r="H44" s="43"/>
      <c r="I44" s="43"/>
      <c r="J44" s="43"/>
      <c r="K44" s="35"/>
      <c r="L44" s="35"/>
      <c r="M44" s="35"/>
      <c r="N44" s="35"/>
      <c r="O44" s="35"/>
      <c r="P44" s="43"/>
      <c r="Q44" s="43"/>
      <c r="R44" s="43"/>
      <c r="S44" s="43"/>
      <c r="T44" s="43"/>
      <c r="U44" s="35"/>
      <c r="V44" s="35"/>
      <c r="W44" s="35"/>
      <c r="X44" s="35"/>
      <c r="Y44" s="35"/>
      <c r="Z44" s="35"/>
      <c r="AA44" s="35"/>
      <c r="AB44" s="35"/>
    </row>
    <row r="45" spans="1:28" ht="18.649999999999999" customHeight="1" x14ac:dyDescent="0.25">
      <c r="A45" s="35"/>
      <c r="B45" s="35"/>
      <c r="C45" s="35"/>
      <c r="D45" s="35"/>
      <c r="E45" s="35"/>
      <c r="F45" s="43"/>
      <c r="G45" s="43"/>
      <c r="H45" s="43"/>
      <c r="I45" s="43"/>
      <c r="J45" s="43"/>
      <c r="K45" s="35"/>
      <c r="L45" s="35"/>
      <c r="M45" s="35"/>
      <c r="N45" s="35"/>
      <c r="O45" s="35"/>
      <c r="P45" s="43"/>
      <c r="Q45" s="43"/>
      <c r="R45" s="43"/>
      <c r="S45" s="43"/>
      <c r="T45" s="43"/>
      <c r="U45" s="35"/>
      <c r="V45" s="35"/>
      <c r="W45" s="35"/>
      <c r="X45" s="35"/>
      <c r="Y45" s="35"/>
      <c r="Z45" s="35"/>
      <c r="AA45" s="35"/>
      <c r="AB45" s="35"/>
    </row>
    <row r="46" spans="1:28" ht="18.649999999999999" customHeight="1" x14ac:dyDescent="0.25">
      <c r="A46" s="35"/>
      <c r="B46" s="35"/>
      <c r="C46" s="35"/>
      <c r="D46" s="35"/>
      <c r="E46" s="35"/>
      <c r="F46" s="43"/>
      <c r="G46" s="43"/>
      <c r="H46" s="43"/>
      <c r="I46" s="43"/>
      <c r="J46" s="43"/>
      <c r="K46" s="35"/>
      <c r="L46" s="35"/>
      <c r="M46" s="35"/>
      <c r="N46" s="35"/>
      <c r="O46" s="35"/>
      <c r="P46" s="43"/>
      <c r="Q46" s="43"/>
      <c r="R46" s="43"/>
      <c r="S46" s="43"/>
      <c r="T46" s="43"/>
      <c r="U46" s="35"/>
      <c r="V46" s="35"/>
      <c r="W46" s="35"/>
      <c r="X46" s="35"/>
      <c r="Y46" s="35"/>
      <c r="Z46" s="35"/>
      <c r="AA46" s="35"/>
      <c r="AB46" s="35"/>
    </row>
    <row r="47" spans="1:28" ht="18.649999999999999" customHeight="1" x14ac:dyDescent="0.25">
      <c r="A47" s="35"/>
      <c r="B47" s="35"/>
      <c r="C47" s="35"/>
      <c r="D47" s="35"/>
      <c r="E47" s="35"/>
      <c r="F47" s="43"/>
      <c r="G47" s="43"/>
      <c r="H47" s="43"/>
      <c r="I47" s="43"/>
      <c r="J47" s="43"/>
      <c r="K47" s="35"/>
      <c r="L47" s="35"/>
      <c r="M47" s="35"/>
      <c r="N47" s="35"/>
      <c r="O47" s="35"/>
      <c r="P47" s="43"/>
      <c r="Q47" s="43"/>
      <c r="R47" s="43"/>
      <c r="S47" s="43"/>
      <c r="T47" s="43"/>
      <c r="U47" s="35"/>
      <c r="V47" s="35"/>
      <c r="W47" s="35"/>
      <c r="X47" s="35"/>
      <c r="Y47" s="35"/>
      <c r="Z47" s="35"/>
      <c r="AA47" s="35"/>
      <c r="AB47" s="35"/>
    </row>
    <row r="48" spans="1:28" ht="18.649999999999999" customHeight="1" x14ac:dyDescent="0.25">
      <c r="A48" s="35"/>
      <c r="B48" s="35"/>
      <c r="C48" s="35"/>
      <c r="D48" s="35"/>
      <c r="E48" s="35"/>
      <c r="F48" s="43"/>
      <c r="G48" s="43"/>
      <c r="H48" s="43"/>
      <c r="I48" s="43"/>
      <c r="J48" s="43"/>
      <c r="K48" s="35"/>
      <c r="L48" s="35"/>
      <c r="M48" s="35"/>
      <c r="N48" s="35"/>
      <c r="O48" s="35"/>
      <c r="P48" s="43"/>
      <c r="Q48" s="43"/>
      <c r="R48" s="43"/>
      <c r="S48" s="43"/>
      <c r="T48" s="43"/>
      <c r="U48" s="35"/>
      <c r="V48" s="35"/>
      <c r="W48" s="35"/>
      <c r="X48" s="35"/>
      <c r="Y48" s="35"/>
      <c r="Z48" s="35"/>
      <c r="AA48" s="35"/>
      <c r="AB48" s="35"/>
    </row>
    <row r="49" spans="1:28" ht="18.649999999999999" customHeight="1" x14ac:dyDescent="0.25">
      <c r="A49" s="35"/>
      <c r="B49" s="35"/>
      <c r="C49" s="35"/>
      <c r="D49" s="35"/>
      <c r="E49" s="43"/>
      <c r="F49" s="43"/>
      <c r="G49" s="43"/>
      <c r="H49" s="43"/>
      <c r="I49" s="43"/>
      <c r="J49" s="43"/>
      <c r="K49" s="35"/>
      <c r="L49" s="35"/>
      <c r="M49" s="35"/>
      <c r="N49" s="35"/>
      <c r="O49" s="43"/>
      <c r="P49" s="43"/>
      <c r="Q49" s="43"/>
      <c r="R49" s="43"/>
      <c r="S49" s="43"/>
      <c r="T49" s="43"/>
      <c r="U49" s="35"/>
      <c r="V49" s="35"/>
      <c r="W49" s="35"/>
      <c r="X49" s="35"/>
      <c r="Y49" s="43"/>
      <c r="Z49" s="35"/>
      <c r="AA49" s="35"/>
      <c r="AB49" s="35"/>
    </row>
    <row r="50" spans="1:28" ht="18.649999999999999" customHeight="1" x14ac:dyDescent="0.25">
      <c r="A50" s="35"/>
      <c r="B50" s="35"/>
      <c r="C50" s="35"/>
      <c r="D50" s="35"/>
      <c r="E50" s="43"/>
      <c r="F50" s="43"/>
      <c r="G50" s="43"/>
      <c r="H50" s="43"/>
      <c r="I50" s="43"/>
      <c r="J50" s="43"/>
      <c r="K50" s="35"/>
      <c r="L50" s="35"/>
      <c r="M50" s="35"/>
      <c r="N50" s="35"/>
      <c r="O50" s="43"/>
      <c r="P50" s="43"/>
      <c r="Q50" s="43"/>
      <c r="R50" s="43"/>
      <c r="S50" s="43"/>
      <c r="T50" s="43"/>
      <c r="U50" s="35"/>
      <c r="V50" s="35"/>
      <c r="W50" s="35"/>
      <c r="X50" s="35"/>
      <c r="Y50" s="43"/>
      <c r="Z50" s="35"/>
      <c r="AA50" s="35"/>
      <c r="AB50" s="35"/>
    </row>
    <row r="51" spans="1:28" ht="18.649999999999999" customHeight="1" x14ac:dyDescent="0.25">
      <c r="A51" s="35"/>
      <c r="B51" s="35"/>
      <c r="C51" s="35"/>
      <c r="D51" s="35"/>
      <c r="E51" s="43"/>
      <c r="F51" s="43"/>
      <c r="G51" s="43"/>
      <c r="H51" s="43"/>
      <c r="I51" s="43"/>
      <c r="J51" s="43"/>
      <c r="K51" s="35"/>
      <c r="L51" s="35"/>
      <c r="M51" s="35"/>
      <c r="N51" s="35"/>
      <c r="O51" s="43"/>
      <c r="P51" s="43"/>
      <c r="Q51" s="43"/>
      <c r="R51" s="43"/>
      <c r="S51" s="43"/>
      <c r="T51" s="43"/>
      <c r="U51" s="35"/>
      <c r="V51" s="35"/>
      <c r="W51" s="35"/>
      <c r="X51" s="35"/>
      <c r="Y51" s="43"/>
      <c r="Z51" s="35"/>
      <c r="AA51" s="35"/>
      <c r="AB51" s="35"/>
    </row>
    <row r="52" spans="1:28" ht="18.649999999999999" customHeight="1" x14ac:dyDescent="0.25">
      <c r="A52" s="35"/>
      <c r="B52" s="35"/>
      <c r="C52" s="35"/>
      <c r="D52" s="35"/>
      <c r="E52" s="43"/>
      <c r="F52" s="43"/>
      <c r="G52" s="43"/>
      <c r="H52" s="43"/>
      <c r="I52" s="43"/>
      <c r="J52" s="43"/>
      <c r="K52" s="43"/>
      <c r="L52" s="116"/>
      <c r="M52" s="27"/>
      <c r="N52" s="35"/>
      <c r="O52" s="43"/>
      <c r="P52" s="43"/>
      <c r="Q52" s="43"/>
      <c r="R52" s="43"/>
      <c r="S52" s="43"/>
      <c r="T52" s="43"/>
      <c r="U52" s="43"/>
      <c r="V52" s="116"/>
      <c r="W52" s="27"/>
      <c r="X52" s="27"/>
      <c r="Y52" s="43"/>
      <c r="Z52" s="27"/>
      <c r="AA52" s="27"/>
      <c r="AB52" s="27"/>
    </row>
    <row r="53" spans="1:28" ht="18.649999999999999" customHeight="1" x14ac:dyDescent="0.25">
      <c r="A53" s="35"/>
      <c r="B53" s="35"/>
      <c r="C53" s="35"/>
      <c r="D53" s="35"/>
      <c r="E53" s="43"/>
      <c r="F53" s="43"/>
      <c r="G53" s="43"/>
      <c r="H53" s="43"/>
      <c r="I53" s="43"/>
      <c r="J53" s="43"/>
      <c r="K53" s="43"/>
      <c r="L53" s="116"/>
      <c r="M53" s="27"/>
      <c r="N53" s="35"/>
      <c r="O53" s="43"/>
      <c r="P53" s="43"/>
      <c r="Q53" s="43"/>
      <c r="R53" s="43"/>
      <c r="S53" s="43"/>
      <c r="T53" s="43"/>
      <c r="U53" s="43"/>
      <c r="V53" s="116"/>
      <c r="W53" s="27"/>
      <c r="X53" s="27"/>
      <c r="Y53" s="43"/>
      <c r="Z53" s="27"/>
      <c r="AA53" s="27"/>
      <c r="AB53" s="27"/>
    </row>
    <row r="54" spans="1:28" ht="18.649999999999999" customHeight="1" x14ac:dyDescent="0.25">
      <c r="A54" s="35"/>
      <c r="B54" s="35"/>
      <c r="C54" s="35"/>
      <c r="D54" s="35"/>
      <c r="E54" s="43"/>
      <c r="F54" s="43"/>
      <c r="G54" s="43"/>
      <c r="H54" s="43"/>
      <c r="I54" s="43"/>
      <c r="J54" s="43"/>
      <c r="K54" s="43"/>
      <c r="L54" s="116"/>
      <c r="M54" s="27"/>
      <c r="N54" s="35"/>
      <c r="O54" s="43"/>
      <c r="P54" s="43"/>
      <c r="Q54" s="43"/>
      <c r="R54" s="43"/>
      <c r="S54" s="43"/>
      <c r="T54" s="43"/>
      <c r="U54" s="43"/>
      <c r="V54" s="116"/>
      <c r="W54" s="27"/>
      <c r="X54" s="27"/>
      <c r="Y54" s="43"/>
      <c r="Z54" s="27"/>
      <c r="AA54" s="27"/>
      <c r="AB54" s="27"/>
    </row>
    <row r="55" spans="1:28" ht="18.649999999999999" customHeight="1" x14ac:dyDescent="0.25">
      <c r="A55" s="35"/>
      <c r="B55" s="35"/>
      <c r="C55" s="35"/>
      <c r="D55" s="35"/>
      <c r="E55" s="43"/>
      <c r="F55" s="43"/>
      <c r="G55" s="43"/>
      <c r="H55" s="43"/>
      <c r="I55" s="43"/>
      <c r="J55" s="43"/>
      <c r="K55" s="43"/>
      <c r="L55" s="116"/>
      <c r="M55" s="27"/>
      <c r="N55" s="35"/>
      <c r="O55" s="43"/>
      <c r="P55" s="43"/>
      <c r="Q55" s="43"/>
      <c r="R55" s="43"/>
      <c r="S55" s="43"/>
      <c r="T55" s="43"/>
      <c r="U55" s="43"/>
      <c r="V55" s="116"/>
      <c r="W55" s="27"/>
      <c r="X55" s="27"/>
      <c r="Y55" s="43"/>
      <c r="Z55" s="27"/>
      <c r="AA55" s="27"/>
      <c r="AB55" s="27"/>
    </row>
    <row r="56" spans="1:28" ht="18.649999999999999" customHeight="1" x14ac:dyDescent="0.25">
      <c r="A56" s="35"/>
      <c r="B56" s="35"/>
      <c r="C56" s="35"/>
      <c r="D56" s="35"/>
      <c r="E56" s="43"/>
      <c r="F56" s="43"/>
      <c r="G56" s="43"/>
      <c r="H56" s="43"/>
      <c r="I56" s="43"/>
      <c r="J56" s="43"/>
      <c r="K56" s="43"/>
      <c r="L56" s="116"/>
      <c r="M56" s="27"/>
      <c r="N56" s="35"/>
      <c r="O56" s="43"/>
      <c r="P56" s="43"/>
      <c r="Q56" s="43"/>
      <c r="R56" s="43"/>
      <c r="S56" s="43"/>
      <c r="T56" s="43"/>
      <c r="U56" s="43"/>
      <c r="V56" s="116"/>
      <c r="W56" s="27"/>
      <c r="X56" s="27"/>
      <c r="Y56" s="43"/>
      <c r="Z56" s="27"/>
      <c r="AA56" s="27"/>
      <c r="AB56" s="27"/>
    </row>
    <row r="57" spans="1:28" ht="18.649999999999999" customHeight="1" x14ac:dyDescent="0.25">
      <c r="A57" s="35"/>
      <c r="B57" s="35"/>
      <c r="C57" s="35"/>
      <c r="D57" s="35"/>
      <c r="E57" s="43"/>
      <c r="F57" s="43"/>
      <c r="G57" s="43"/>
      <c r="H57" s="43"/>
      <c r="I57" s="43"/>
      <c r="J57" s="43"/>
      <c r="K57" s="43"/>
      <c r="L57" s="116"/>
      <c r="M57" s="27"/>
      <c r="N57" s="35"/>
      <c r="O57" s="43"/>
      <c r="P57" s="43"/>
      <c r="Q57" s="43"/>
      <c r="R57" s="43"/>
      <c r="S57" s="43"/>
      <c r="T57" s="43"/>
      <c r="U57" s="43"/>
      <c r="V57" s="116"/>
      <c r="W57" s="27"/>
      <c r="X57" s="27"/>
      <c r="Y57" s="43"/>
      <c r="Z57" s="27"/>
      <c r="AA57" s="27"/>
      <c r="AB57" s="27"/>
    </row>
    <row r="58" spans="1:28" ht="18.649999999999999" customHeight="1" x14ac:dyDescent="0.25">
      <c r="A58" s="35"/>
      <c r="B58" s="35"/>
      <c r="C58" s="35"/>
      <c r="D58" s="35"/>
      <c r="E58" s="43"/>
      <c r="F58" s="43"/>
      <c r="G58" s="43"/>
      <c r="H58" s="43"/>
      <c r="I58" s="43"/>
      <c r="J58" s="43"/>
      <c r="K58" s="43"/>
      <c r="L58" s="116"/>
      <c r="M58" s="27"/>
      <c r="N58" s="35"/>
      <c r="O58" s="43"/>
      <c r="P58" s="43"/>
      <c r="Q58" s="43"/>
      <c r="R58" s="43"/>
      <c r="S58" s="43"/>
      <c r="T58" s="43"/>
      <c r="U58" s="43"/>
      <c r="V58" s="116"/>
      <c r="W58" s="27"/>
      <c r="X58" s="27"/>
      <c r="Y58" s="43"/>
      <c r="Z58" s="27"/>
      <c r="AA58" s="27"/>
      <c r="AB58" s="27"/>
    </row>
    <row r="59" spans="1:28" ht="18.649999999999999" customHeight="1" x14ac:dyDescent="0.25">
      <c r="A59" s="35"/>
      <c r="B59" s="35"/>
      <c r="C59" s="35"/>
      <c r="D59" s="35"/>
      <c r="E59" s="43"/>
      <c r="F59" s="43"/>
      <c r="G59" s="43"/>
      <c r="H59" s="43"/>
      <c r="I59" s="43"/>
      <c r="J59" s="43"/>
      <c r="K59" s="43"/>
      <c r="L59" s="116"/>
      <c r="M59" s="27"/>
      <c r="N59" s="35"/>
      <c r="O59" s="43"/>
      <c r="P59" s="43"/>
      <c r="Q59" s="43"/>
      <c r="R59" s="43"/>
      <c r="S59" s="43"/>
      <c r="T59" s="43"/>
      <c r="U59" s="43"/>
      <c r="V59" s="116"/>
      <c r="W59" s="27"/>
      <c r="X59" s="27"/>
      <c r="Y59" s="43"/>
      <c r="Z59" s="27"/>
      <c r="AA59" s="27"/>
      <c r="AB59" s="27"/>
    </row>
    <row r="60" spans="1:28" ht="18.649999999999999" customHeight="1" x14ac:dyDescent="0.25">
      <c r="A60" s="35"/>
      <c r="B60" s="35"/>
      <c r="C60" s="35"/>
      <c r="D60" s="35"/>
      <c r="E60" s="43"/>
      <c r="F60" s="43"/>
      <c r="G60" s="43"/>
      <c r="H60" s="43"/>
      <c r="I60" s="43"/>
      <c r="J60" s="43"/>
      <c r="K60" s="43"/>
      <c r="L60" s="116"/>
      <c r="M60" s="27"/>
      <c r="N60" s="35"/>
      <c r="O60" s="43"/>
      <c r="P60" s="43"/>
      <c r="Q60" s="43"/>
      <c r="R60" s="43"/>
      <c r="S60" s="43"/>
      <c r="T60" s="43"/>
      <c r="U60" s="43"/>
      <c r="V60" s="116"/>
      <c r="W60" s="27"/>
      <c r="X60" s="27"/>
      <c r="Y60" s="43"/>
      <c r="Z60" s="27"/>
      <c r="AA60" s="27"/>
      <c r="AB60" s="27"/>
    </row>
    <row r="61" spans="1:28" ht="18.649999999999999" customHeight="1" x14ac:dyDescent="0.25">
      <c r="A61" s="35"/>
      <c r="B61" s="35"/>
      <c r="C61" s="35"/>
      <c r="D61" s="35"/>
      <c r="E61" s="43"/>
      <c r="F61" s="43"/>
      <c r="G61" s="43"/>
      <c r="H61" s="43"/>
      <c r="I61" s="43"/>
      <c r="J61" s="43"/>
      <c r="K61" s="43"/>
      <c r="L61" s="116"/>
      <c r="M61" s="27"/>
      <c r="N61" s="35"/>
      <c r="O61" s="43"/>
      <c r="P61" s="43"/>
      <c r="Q61" s="43"/>
      <c r="R61" s="43"/>
      <c r="S61" s="43"/>
      <c r="T61" s="43"/>
      <c r="U61" s="43"/>
      <c r="V61" s="116"/>
      <c r="W61" s="27"/>
      <c r="X61" s="27"/>
      <c r="Y61" s="43"/>
      <c r="Z61" s="27"/>
      <c r="AA61" s="27"/>
      <c r="AB61" s="27"/>
    </row>
    <row r="62" spans="1:28" ht="18.649999999999999" customHeight="1" x14ac:dyDescent="0.25">
      <c r="A62" s="35"/>
      <c r="B62" s="35"/>
      <c r="C62" s="35"/>
      <c r="D62" s="35"/>
      <c r="E62" s="43"/>
      <c r="F62" s="43"/>
      <c r="G62" s="43"/>
      <c r="H62" s="43"/>
      <c r="I62" s="43"/>
      <c r="J62" s="43"/>
      <c r="K62" s="43"/>
      <c r="L62" s="116"/>
      <c r="M62" s="27"/>
      <c r="N62" s="35"/>
      <c r="O62" s="43"/>
      <c r="P62" s="43"/>
      <c r="Q62" s="43"/>
      <c r="R62" s="43"/>
      <c r="S62" s="43"/>
      <c r="T62" s="43"/>
      <c r="U62" s="43"/>
      <c r="V62" s="116"/>
      <c r="W62" s="27"/>
      <c r="X62" s="27"/>
      <c r="Y62" s="43"/>
      <c r="Z62" s="27"/>
      <c r="AA62" s="27"/>
      <c r="AB62" s="27"/>
    </row>
    <row r="63" spans="1:28" ht="18.649999999999999" customHeight="1" x14ac:dyDescent="0.25">
      <c r="A63" s="35"/>
      <c r="B63" s="35"/>
      <c r="C63" s="35"/>
      <c r="D63" s="35"/>
      <c r="E63" s="43"/>
      <c r="F63" s="43"/>
      <c r="G63" s="43"/>
      <c r="H63" s="43"/>
      <c r="I63" s="43"/>
      <c r="J63" s="43"/>
      <c r="K63" s="43"/>
      <c r="L63" s="116"/>
      <c r="M63" s="27"/>
      <c r="N63" s="35"/>
      <c r="O63" s="43"/>
      <c r="P63" s="43"/>
      <c r="Q63" s="43"/>
      <c r="R63" s="43"/>
      <c r="S63" s="43"/>
      <c r="T63" s="43"/>
      <c r="U63" s="43"/>
      <c r="V63" s="116"/>
      <c r="W63" s="27"/>
      <c r="X63" s="27"/>
      <c r="Y63" s="43"/>
      <c r="Z63" s="27"/>
      <c r="AA63" s="27"/>
      <c r="AB63" s="27"/>
    </row>
    <row r="64" spans="1:28" ht="18.649999999999999" customHeight="1" x14ac:dyDescent="0.25">
      <c r="A64" s="35"/>
      <c r="B64" s="35"/>
      <c r="C64" s="35"/>
      <c r="D64" s="35"/>
      <c r="E64" s="43"/>
      <c r="F64" s="43"/>
      <c r="G64" s="43"/>
      <c r="H64" s="43"/>
      <c r="I64" s="43"/>
      <c r="J64" s="43"/>
      <c r="K64" s="43"/>
      <c r="L64" s="116"/>
      <c r="M64" s="27"/>
      <c r="N64" s="35"/>
      <c r="O64" s="43"/>
      <c r="P64" s="43"/>
      <c r="Q64" s="43"/>
      <c r="R64" s="43"/>
      <c r="S64" s="43"/>
      <c r="T64" s="43"/>
      <c r="U64" s="43"/>
      <c r="V64" s="116"/>
      <c r="W64" s="27"/>
      <c r="X64" s="27"/>
      <c r="Y64" s="43"/>
      <c r="Z64" s="27"/>
      <c r="AA64" s="27"/>
      <c r="AB64" s="27"/>
    </row>
    <row r="65" spans="1:28" ht="18.649999999999999" customHeight="1" x14ac:dyDescent="0.25">
      <c r="A65" s="35"/>
      <c r="B65" s="35"/>
      <c r="C65" s="35"/>
      <c r="D65" s="35"/>
      <c r="E65" s="43"/>
      <c r="F65" s="43"/>
      <c r="G65" s="43"/>
      <c r="H65" s="43"/>
      <c r="I65" s="43"/>
      <c r="J65" s="43"/>
      <c r="K65" s="43"/>
      <c r="L65" s="116"/>
      <c r="M65" s="27"/>
      <c r="N65" s="35"/>
      <c r="O65" s="43"/>
      <c r="P65" s="43"/>
      <c r="Q65" s="43"/>
      <c r="R65" s="43"/>
      <c r="S65" s="43"/>
      <c r="T65" s="43"/>
      <c r="U65" s="43"/>
      <c r="V65" s="116"/>
      <c r="W65" s="27"/>
      <c r="X65" s="27"/>
      <c r="Y65" s="43"/>
      <c r="Z65" s="27"/>
      <c r="AA65" s="27"/>
      <c r="AB65" s="27"/>
    </row>
    <row r="66" spans="1:28" ht="18.649999999999999" customHeight="1" x14ac:dyDescent="0.25">
      <c r="A66" s="35"/>
      <c r="B66" s="35"/>
      <c r="C66" s="35"/>
      <c r="D66" s="35"/>
      <c r="E66" s="43"/>
      <c r="F66" s="43"/>
      <c r="G66" s="43"/>
      <c r="H66" s="43"/>
      <c r="I66" s="43"/>
      <c r="J66" s="43"/>
      <c r="K66" s="43"/>
      <c r="L66" s="116"/>
      <c r="M66" s="27"/>
      <c r="N66" s="35"/>
      <c r="O66" s="43"/>
      <c r="P66" s="43"/>
      <c r="Q66" s="43"/>
      <c r="R66" s="43"/>
      <c r="S66" s="43"/>
      <c r="T66" s="43"/>
      <c r="U66" s="43"/>
      <c r="V66" s="116"/>
      <c r="W66" s="27"/>
      <c r="X66" s="27"/>
      <c r="Y66" s="43"/>
      <c r="Z66" s="27"/>
      <c r="AA66" s="27"/>
      <c r="AB66" s="27"/>
    </row>
    <row r="67" spans="1:28" ht="18.649999999999999" customHeight="1" x14ac:dyDescent="0.25">
      <c r="A67" s="35"/>
      <c r="B67" s="35"/>
      <c r="C67" s="35"/>
      <c r="D67" s="35"/>
      <c r="E67" s="43"/>
      <c r="F67" s="43"/>
      <c r="G67" s="43"/>
      <c r="H67" s="43"/>
      <c r="I67" s="43"/>
      <c r="J67" s="43"/>
      <c r="K67" s="43"/>
      <c r="L67" s="116"/>
      <c r="M67" s="27"/>
      <c r="N67" s="35"/>
      <c r="O67" s="43"/>
      <c r="P67" s="43"/>
      <c r="Q67" s="43"/>
      <c r="R67" s="43"/>
      <c r="S67" s="43"/>
      <c r="T67" s="43"/>
      <c r="U67" s="43"/>
      <c r="V67" s="116"/>
      <c r="W67" s="27"/>
      <c r="X67" s="27"/>
      <c r="Y67" s="43"/>
      <c r="Z67" s="27"/>
      <c r="AA67" s="27"/>
      <c r="AB67" s="27"/>
    </row>
    <row r="68" spans="1:28" ht="18.649999999999999" customHeight="1" x14ac:dyDescent="0.25">
      <c r="A68" s="35"/>
      <c r="B68" s="35"/>
      <c r="C68" s="35"/>
      <c r="D68" s="35"/>
      <c r="E68" s="43"/>
      <c r="F68" s="43"/>
      <c r="G68" s="43"/>
      <c r="H68" s="43"/>
      <c r="I68" s="116"/>
      <c r="J68" s="43"/>
      <c r="K68" s="116"/>
      <c r="L68" s="116"/>
      <c r="M68" s="27"/>
      <c r="N68" s="35"/>
      <c r="O68" s="43"/>
      <c r="P68" s="43"/>
      <c r="Q68" s="43"/>
      <c r="R68" s="43"/>
      <c r="S68" s="116"/>
      <c r="T68" s="43"/>
      <c r="U68" s="116"/>
      <c r="V68" s="116"/>
      <c r="W68" s="27"/>
      <c r="X68" s="27"/>
      <c r="Y68" s="43"/>
      <c r="Z68" s="27"/>
      <c r="AA68" s="27"/>
      <c r="AB68" s="27"/>
    </row>
    <row r="69" spans="1:28" ht="18.649999999999999" customHeight="1" x14ac:dyDescent="0.25">
      <c r="A69" s="35"/>
      <c r="B69" s="35"/>
      <c r="C69" s="35"/>
      <c r="D69" s="35"/>
      <c r="E69" s="43"/>
      <c r="F69" s="43"/>
      <c r="G69" s="43"/>
      <c r="H69" s="43"/>
      <c r="I69" s="116"/>
      <c r="J69" s="43"/>
      <c r="K69" s="116"/>
      <c r="L69" s="116"/>
      <c r="M69" s="27"/>
      <c r="N69" s="35"/>
      <c r="O69" s="43"/>
      <c r="P69" s="43"/>
      <c r="Q69" s="43"/>
      <c r="R69" s="43"/>
      <c r="S69" s="116"/>
      <c r="T69" s="43"/>
      <c r="U69" s="116"/>
      <c r="V69" s="116"/>
      <c r="W69" s="27"/>
      <c r="X69" s="27"/>
      <c r="Y69" s="43"/>
      <c r="Z69" s="27"/>
      <c r="AA69" s="27"/>
      <c r="AB69" s="27"/>
    </row>
    <row r="70" spans="1:28" ht="18.649999999999999" customHeight="1" x14ac:dyDescent="0.25">
      <c r="A70" s="35"/>
      <c r="B70" s="35"/>
      <c r="C70" s="35"/>
      <c r="D70" s="35"/>
      <c r="E70" s="43"/>
      <c r="F70" s="43"/>
      <c r="G70" s="43"/>
      <c r="H70" s="43"/>
      <c r="I70" s="116"/>
      <c r="J70" s="43"/>
      <c r="K70" s="116"/>
      <c r="L70" s="116"/>
      <c r="M70" s="27"/>
      <c r="N70" s="35"/>
      <c r="O70" s="43"/>
      <c r="P70" s="43"/>
      <c r="Q70" s="43"/>
      <c r="R70" s="43"/>
      <c r="S70" s="116"/>
      <c r="T70" s="43"/>
      <c r="U70" s="116"/>
      <c r="V70" s="116"/>
      <c r="W70" s="27"/>
      <c r="X70" s="27"/>
      <c r="Y70" s="43"/>
      <c r="Z70" s="27"/>
      <c r="AA70" s="27"/>
      <c r="AB70" s="27"/>
    </row>
    <row r="71" spans="1:28" ht="18.649999999999999" customHeight="1" x14ac:dyDescent="0.25">
      <c r="A71" s="35"/>
      <c r="B71" s="35"/>
      <c r="C71" s="35"/>
      <c r="D71" s="35"/>
      <c r="E71" s="43"/>
      <c r="F71" s="43"/>
      <c r="G71" s="43"/>
      <c r="H71" s="43"/>
      <c r="I71" s="116"/>
      <c r="J71" s="43"/>
      <c r="K71" s="116"/>
      <c r="L71" s="116"/>
      <c r="M71" s="27"/>
      <c r="N71" s="35"/>
      <c r="O71" s="43"/>
      <c r="P71" s="43"/>
      <c r="Q71" s="43"/>
      <c r="R71" s="43"/>
      <c r="S71" s="116"/>
      <c r="T71" s="43"/>
      <c r="U71" s="116"/>
      <c r="V71" s="116"/>
      <c r="W71" s="27"/>
      <c r="X71" s="27"/>
      <c r="Y71" s="43"/>
      <c r="Z71" s="27"/>
      <c r="AA71" s="27"/>
      <c r="AB71" s="27"/>
    </row>
    <row r="72" spans="1:28" ht="18.649999999999999" customHeight="1" x14ac:dyDescent="0.25">
      <c r="A72" s="35"/>
      <c r="B72" s="35"/>
      <c r="C72" s="35"/>
      <c r="D72" s="35"/>
      <c r="E72" s="43"/>
      <c r="F72" s="43"/>
      <c r="G72" s="43"/>
      <c r="H72" s="43"/>
      <c r="I72" s="116"/>
      <c r="J72" s="43"/>
      <c r="K72" s="116"/>
      <c r="L72" s="116"/>
      <c r="M72" s="27"/>
      <c r="N72" s="35"/>
      <c r="O72" s="43"/>
      <c r="P72" s="43"/>
      <c r="Q72" s="43"/>
      <c r="R72" s="43"/>
      <c r="S72" s="116"/>
      <c r="T72" s="43"/>
      <c r="U72" s="116"/>
      <c r="V72" s="116"/>
      <c r="W72" s="27"/>
      <c r="X72" s="27"/>
      <c r="Y72" s="43"/>
      <c r="Z72" s="27"/>
      <c r="AA72" s="27"/>
      <c r="AB72" s="27"/>
    </row>
    <row r="73" spans="1:28" ht="15" customHeight="1" x14ac:dyDescent="0.25"/>
    <row r="74" spans="1:28" ht="15" customHeight="1" x14ac:dyDescent="0.25"/>
    <row r="75" spans="1:28" ht="15" customHeight="1" x14ac:dyDescent="0.25"/>
    <row r="76" spans="1:28" ht="15" customHeight="1" x14ac:dyDescent="0.25"/>
    <row r="77" spans="1:28" ht="15" customHeight="1" x14ac:dyDescent="0.25"/>
    <row r="78" spans="1:28" ht="15" customHeight="1" x14ac:dyDescent="0.25"/>
    <row r="79" spans="1:28" ht="15" customHeight="1" x14ac:dyDescent="0.25"/>
    <row r="80" spans="1:28" ht="15" customHeight="1" x14ac:dyDescent="0.25"/>
    <row r="81" ht="15" customHeight="1" x14ac:dyDescent="0.25"/>
    <row r="82" ht="15" customHeight="1" x14ac:dyDescent="0.25"/>
  </sheetData>
  <mergeCells count="22">
    <mergeCell ref="B29:C29"/>
    <mergeCell ref="A25:C25"/>
    <mergeCell ref="B15:C15"/>
    <mergeCell ref="A18:C18"/>
    <mergeCell ref="B20:C20"/>
    <mergeCell ref="B19:C19"/>
    <mergeCell ref="B22:C22"/>
    <mergeCell ref="B21:C21"/>
    <mergeCell ref="B26:C26"/>
    <mergeCell ref="A11:C11"/>
    <mergeCell ref="B12:C12"/>
    <mergeCell ref="B14:C14"/>
    <mergeCell ref="B13:C13"/>
    <mergeCell ref="B28:C28"/>
    <mergeCell ref="B27:C27"/>
    <mergeCell ref="O7:U7"/>
    <mergeCell ref="E7:K7"/>
    <mergeCell ref="A1:Z1"/>
    <mergeCell ref="A3:Z3"/>
    <mergeCell ref="A4:Z4"/>
    <mergeCell ref="A5:Z5"/>
    <mergeCell ref="Y7:Z7"/>
  </mergeCells>
  <conditionalFormatting sqref="AC12:AD30">
    <cfRule type="containsText" dxfId="0" priority="1" operator="containsText" text="False">
      <formula>NOT(ISERROR(SEARCH("False",AC12)))</formula>
    </cfRule>
  </conditionalFormatting>
  <printOptions horizontalCentered="1"/>
  <pageMargins left="0.5" right="0.5" top="0.5" bottom="0.5" header="0.5" footer="0.25"/>
  <pageSetup scale="64"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Web Supplement Revenue Info</vt:lpstr>
      <vt:lpstr>Web Supplement GM</vt:lpstr>
      <vt:lpstr>Web GAAP Non-GAAP P&amp;L</vt:lpstr>
      <vt:lpstr>Web Non-GAAP Segment</vt:lpstr>
      <vt:lpstr>Web Metrics</vt:lpstr>
      <vt:lpstr>Web GAAP Non-GAAP P&amp;L Recon</vt:lpstr>
      <vt:lpstr>Web Def Comp &amp; SBC</vt:lpstr>
      <vt:lpstr>'Web GAAP Non-GAAP P&amp;L'!Print_Area</vt:lpstr>
      <vt:lpstr>'Web GAAP Non-GAAP P&amp;L Recon'!Print_Area</vt:lpstr>
      <vt:lpstr>'Web Non-GAAP Segment'!Print_Area</vt:lpstr>
      <vt:lpstr>'Web Supplement GM'!Print_Area</vt:lpstr>
      <vt:lpstr>'Web Supplement Revenue Info'!Print_Area</vt:lpstr>
      <vt:lpstr>'Web GAAP Non-GAAP P&amp;L Recon'!Print_Titles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Kevin Yan</cp:lastModifiedBy>
  <cp:revision>2</cp:revision>
  <cp:lastPrinted>2025-08-05T17:40:35Z</cp:lastPrinted>
  <dcterms:created xsi:type="dcterms:W3CDTF">2021-04-27T18:57:33Z</dcterms:created>
  <dcterms:modified xsi:type="dcterms:W3CDTF">2026-05-05T16:49:01Z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