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codeName="ThisWorkbook" autoCompressPictures="0"/>
  <mc:AlternateContent xmlns:mc="http://schemas.openxmlformats.org/markup-compatibility/2006">
    <mc:Choice Requires="x15">
      <x15ac:absPath xmlns:x15ac="http://schemas.microsoft.com/office/spreadsheetml/2010/11/ac" url="C:\Users\mleyba\Documents\2025-Q4 Earnings\Webtable\"/>
    </mc:Choice>
  </mc:AlternateContent>
  <xr:revisionPtr revIDLastSave="0" documentId="13_ncr:1_{1EADEB9F-897A-4E3E-9C28-AED54AE563B5}" xr6:coauthVersionLast="47" xr6:coauthVersionMax="47" xr10:uidLastSave="{00000000-0000-0000-0000-000000000000}"/>
  <bookViews>
    <workbookView xWindow="-120" yWindow="-120" windowWidth="77040" windowHeight="21120" tabRatio="860" xr2:uid="{00000000-000D-0000-FFFF-FFFF00000000}"/>
  </bookViews>
  <sheets>
    <sheet name="Web Supplement Revenue Info" sheetId="11" r:id="rId1"/>
    <sheet name="Web Supplement GM" sheetId="12" r:id="rId2"/>
    <sheet name="Web GAAP Non-GAAP P&amp;L" sheetId="13" r:id="rId3"/>
    <sheet name="Web Non-GAAP Segment" sheetId="14" r:id="rId4"/>
    <sheet name="Web Metrics" sheetId="15" r:id="rId5"/>
    <sheet name="Web GAAP Non-GAAP P&amp;L Recon" sheetId="16" r:id="rId6"/>
    <sheet name="Web Def Comp &amp; SBC" sheetId="17" r:id="rId7"/>
  </sheets>
  <definedNames>
    <definedName name="_xlnm.Print_Area" localSheetId="2">'Web GAAP Non-GAAP P&amp;L'!$A$1:$AG$62</definedName>
    <definedName name="_xlnm.Print_Area" localSheetId="5">'Web GAAP Non-GAAP P&amp;L Recon'!$A$1:$AV$91</definedName>
    <definedName name="_xlnm.Print_Area" localSheetId="3">'Web Non-GAAP Segment'!$A$1:$AH$50</definedName>
    <definedName name="_xlnm.Print_Area" localSheetId="1">'Web Supplement GM'!$A$1:$AI$36</definedName>
    <definedName name="_xlnm.Print_Area" localSheetId="0">'Web Supplement Revenue Info'!$A$1:$AH$42</definedName>
    <definedName name="_xlnm.Print_Titles" localSheetId="5">'Web GAAP Non-GAAP P&amp;L Recon'!$1:$11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59" i="16" l="1"/>
  <c r="AE27" i="17"/>
  <c r="AR34" i="16" s="1"/>
  <c r="AU29" i="16" l="1"/>
  <c r="AU28" i="16"/>
  <c r="AU27" i="16"/>
  <c r="AR70" i="16" l="1"/>
  <c r="AR55" i="16"/>
  <c r="AR47" i="16"/>
  <c r="AR46" i="16"/>
  <c r="AR43" i="16"/>
  <c r="AR41" i="16"/>
  <c r="AR37" i="16"/>
  <c r="AR35" i="16"/>
  <c r="AR33" i="16" s="1"/>
  <c r="AR32" i="16"/>
  <c r="AS32" i="16" s="1"/>
  <c r="AS43" i="16"/>
  <c r="AS41" i="16"/>
  <c r="AS47" i="16" l="1"/>
  <c r="AS37" i="16"/>
  <c r="AS35" i="16"/>
  <c r="AE39" i="13"/>
  <c r="AC39" i="13"/>
  <c r="AG32" i="13"/>
  <c r="AE21" i="13"/>
  <c r="AC21" i="13"/>
  <c r="AE26" i="17"/>
  <c r="AE29" i="17"/>
  <c r="AR45" i="16" s="1"/>
  <c r="AR44" i="16" s="1"/>
  <c r="AE28" i="17"/>
  <c r="AE21" i="15"/>
  <c r="AC21" i="15"/>
  <c r="AG45" i="14"/>
  <c r="AG49" i="14" s="1"/>
  <c r="W45" i="14"/>
  <c r="AE49" i="14"/>
  <c r="AE40" i="14"/>
  <c r="AC40" i="14"/>
  <c r="AR39" i="16" l="1"/>
  <c r="AR38" i="16" s="1"/>
  <c r="AE33" i="14"/>
  <c r="AE25" i="14"/>
  <c r="AE17" i="14"/>
  <c r="AG33" i="12"/>
  <c r="AE36" i="12"/>
  <c r="AE35" i="12"/>
  <c r="AE34" i="12"/>
  <c r="AE33" i="12"/>
  <c r="AC33" i="12"/>
  <c r="AU88" i="16" l="1"/>
  <c r="AU78" i="16"/>
  <c r="AU77" i="16"/>
  <c r="AU76" i="16"/>
  <c r="AU75" i="16"/>
  <c r="AU74" i="16"/>
  <c r="AU73" i="16"/>
  <c r="AU69" i="16"/>
  <c r="AU68" i="16"/>
  <c r="AU61" i="16"/>
  <c r="AU60" i="16"/>
  <c r="AU58" i="16"/>
  <c r="AU54" i="16"/>
  <c r="AU53" i="16"/>
  <c r="AU52" i="16"/>
  <c r="AU51" i="16"/>
  <c r="AU50" i="16"/>
  <c r="AU40" i="16"/>
  <c r="AU26" i="16"/>
  <c r="AU25" i="16"/>
  <c r="AU30" i="16" s="1"/>
  <c r="AU21" i="16"/>
  <c r="AU20" i="16"/>
  <c r="AU19" i="16"/>
  <c r="AU18" i="16"/>
  <c r="AU17" i="16"/>
  <c r="AU14" i="16"/>
  <c r="AV41" i="16" s="1"/>
  <c r="AU11" i="16"/>
  <c r="AG9" i="15"/>
  <c r="AG40" i="14"/>
  <c r="AE44" i="13"/>
  <c r="AC44" i="13"/>
  <c r="AG12" i="13"/>
  <c r="AG57" i="13"/>
  <c r="AG56" i="13"/>
  <c r="AG54" i="13"/>
  <c r="AG53" i="13"/>
  <c r="AG52" i="13"/>
  <c r="AG51" i="13"/>
  <c r="AG50" i="13"/>
  <c r="AG45" i="13"/>
  <c r="AG43" i="13"/>
  <c r="AG42" i="13"/>
  <c r="AG41" i="13"/>
  <c r="AG40" i="13"/>
  <c r="AG39" i="13"/>
  <c r="AG38" i="13"/>
  <c r="AU47" i="16" s="1"/>
  <c r="AG37" i="13"/>
  <c r="AU41" i="16" s="1"/>
  <c r="AG36" i="13"/>
  <c r="AU35" i="16" s="1"/>
  <c r="AG33" i="13"/>
  <c r="AG34" i="13" s="1"/>
  <c r="AG27" i="13"/>
  <c r="AG25" i="13"/>
  <c r="AG24" i="13"/>
  <c r="AG23" i="13"/>
  <c r="AG21" i="13"/>
  <c r="AG20" i="13"/>
  <c r="AG19" i="13"/>
  <c r="AU46" i="16" s="1"/>
  <c r="AG18" i="13"/>
  <c r="AG17" i="13"/>
  <c r="AG16" i="13"/>
  <c r="AG13" i="13"/>
  <c r="AG10" i="13"/>
  <c r="AG13" i="12"/>
  <c r="AG24" i="11"/>
  <c r="AG18" i="11"/>
  <c r="AG21" i="11" s="1"/>
  <c r="AG12" i="11"/>
  <c r="AG15" i="11" s="1"/>
  <c r="AG27" i="11"/>
  <c r="AG26" i="11"/>
  <c r="AG25" i="11"/>
  <c r="AG20" i="11"/>
  <c r="AG19" i="11"/>
  <c r="AG14" i="11"/>
  <c r="AG13" i="11"/>
  <c r="AG9" i="11"/>
  <c r="AG14" i="13" l="1"/>
  <c r="AG22" i="13" s="1"/>
  <c r="AG26" i="13" s="1"/>
  <c r="AG28" i="13" s="1"/>
  <c r="AU55" i="16"/>
  <c r="AV55" i="16" s="1"/>
  <c r="AU79" i="16"/>
  <c r="AU70" i="16"/>
  <c r="AU62" i="16"/>
  <c r="AV68" i="16"/>
  <c r="AU22" i="16"/>
  <c r="AV22" i="16" s="1"/>
  <c r="AV30" i="16"/>
  <c r="AG33" i="11"/>
  <c r="AG31" i="11"/>
  <c r="AV35" i="16"/>
  <c r="AV47" i="16"/>
  <c r="AV50" i="16"/>
  <c r="AV25" i="16"/>
  <c r="AV17" i="16"/>
  <c r="AG44" i="13"/>
  <c r="AG46" i="13" s="1"/>
  <c r="AG28" i="11"/>
  <c r="AG34" i="11" s="1"/>
  <c r="AG32" i="11" l="1"/>
  <c r="AG35" i="11" s="1"/>
  <c r="AO34" i="16" l="1"/>
  <c r="AC27" i="17"/>
  <c r="AO70" i="16" l="1"/>
  <c r="AP50" i="16"/>
  <c r="AO47" i="16"/>
  <c r="AP47" i="16" s="1"/>
  <c r="AL47" i="16"/>
  <c r="AO46" i="16"/>
  <c r="AL46" i="16"/>
  <c r="AO43" i="16"/>
  <c r="AP43" i="16" s="1"/>
  <c r="AO41" i="16"/>
  <c r="AP41" i="16" s="1"/>
  <c r="AL41" i="16"/>
  <c r="AO37" i="16"/>
  <c r="AP37" i="16" s="1"/>
  <c r="AL37" i="16"/>
  <c r="AO35" i="16"/>
  <c r="AL35" i="16"/>
  <c r="AM35" i="16" s="1"/>
  <c r="AO32" i="16"/>
  <c r="AP32" i="16" s="1"/>
  <c r="AL32" i="16"/>
  <c r="AC46" i="13"/>
  <c r="AC14" i="13"/>
  <c r="AC49" i="14"/>
  <c r="AA49" i="14"/>
  <c r="AA40" i="14"/>
  <c r="AC33" i="14"/>
  <c r="AC25" i="14"/>
  <c r="AC18" i="14"/>
  <c r="AA18" i="14"/>
  <c r="AC17" i="14"/>
  <c r="AA17" i="14"/>
  <c r="AA36" i="12"/>
  <c r="AC35" i="12"/>
  <c r="AC34" i="12"/>
  <c r="AA33" i="12"/>
  <c r="AA15" i="11"/>
  <c r="H46" i="16"/>
  <c r="E39" i="16"/>
  <c r="AO33" i="16" l="1"/>
  <c r="AP35" i="16"/>
  <c r="AM32" i="16"/>
  <c r="W21" i="13"/>
  <c r="M21" i="13"/>
  <c r="W39" i="13"/>
  <c r="M39" i="13"/>
  <c r="K46" i="16"/>
  <c r="E46" i="16"/>
  <c r="Q40" i="16"/>
  <c r="N46" i="16"/>
  <c r="E35" i="16"/>
  <c r="AF40" i="16"/>
  <c r="E34" i="16"/>
  <c r="AF26" i="16"/>
  <c r="Q26" i="16"/>
  <c r="AF34" i="16"/>
  <c r="AA35" i="12"/>
  <c r="AA34" i="12"/>
  <c r="Q46" i="16" l="1"/>
  <c r="M45" i="14"/>
  <c r="U40" i="14"/>
  <c r="S40" i="14"/>
  <c r="Q40" i="14"/>
  <c r="O40" i="14"/>
  <c r="K40" i="14"/>
  <c r="I40" i="14"/>
  <c r="G40" i="14"/>
  <c r="E40" i="14"/>
  <c r="AI46" i="16"/>
  <c r="AC46" i="16"/>
  <c r="Z46" i="16"/>
  <c r="W46" i="16"/>
  <c r="T46" i="16"/>
  <c r="E47" i="16"/>
  <c r="F47" i="16" l="1"/>
  <c r="Q45" i="16" l="1"/>
  <c r="AF45" i="16"/>
  <c r="Z45" i="16"/>
  <c r="AC45" i="16"/>
  <c r="W45" i="16"/>
  <c r="T45" i="16"/>
  <c r="N45" i="16"/>
  <c r="K45" i="16"/>
  <c r="H45" i="16"/>
  <c r="E45" i="16"/>
  <c r="AI47" i="16"/>
  <c r="AC47" i="16"/>
  <c r="Z47" i="16"/>
  <c r="W47" i="16"/>
  <c r="T47" i="16"/>
  <c r="U47" i="16" s="1"/>
  <c r="N47" i="16"/>
  <c r="O47" i="16" s="1"/>
  <c r="K47" i="16"/>
  <c r="H47" i="16"/>
  <c r="AL43" i="16"/>
  <c r="AM43" i="16" s="1"/>
  <c r="AI43" i="16"/>
  <c r="AC43" i="16"/>
  <c r="AD43" i="16" s="1"/>
  <c r="Z43" i="16"/>
  <c r="W43" i="16"/>
  <c r="X43" i="16" s="1"/>
  <c r="T43" i="16"/>
  <c r="U43" i="16" s="1"/>
  <c r="N43" i="16"/>
  <c r="O43" i="16" s="1"/>
  <c r="K43" i="16"/>
  <c r="L43" i="16" s="1"/>
  <c r="H43" i="16"/>
  <c r="I43" i="16" s="1"/>
  <c r="E43" i="16"/>
  <c r="AF39" i="16"/>
  <c r="AC39" i="16"/>
  <c r="Z39" i="16"/>
  <c r="W39" i="16"/>
  <c r="T39" i="16"/>
  <c r="Q34" i="16"/>
  <c r="Q39" i="16"/>
  <c r="N39" i="16"/>
  <c r="K39" i="16"/>
  <c r="H39" i="16"/>
  <c r="AI41" i="16"/>
  <c r="AC41" i="16"/>
  <c r="Z41" i="16"/>
  <c r="W41" i="16"/>
  <c r="T41" i="16"/>
  <c r="N41" i="16"/>
  <c r="K41" i="16"/>
  <c r="H41" i="16"/>
  <c r="E41" i="16"/>
  <c r="AM37" i="16"/>
  <c r="AI37" i="16"/>
  <c r="AC37" i="16"/>
  <c r="AD37" i="16" s="1"/>
  <c r="Z37" i="16"/>
  <c r="AA37" i="16" s="1"/>
  <c r="W37" i="16"/>
  <c r="X37" i="16" s="1"/>
  <c r="T37" i="16"/>
  <c r="U37" i="16" s="1"/>
  <c r="Q25" i="16"/>
  <c r="Q17" i="16"/>
  <c r="Q50" i="16"/>
  <c r="N37" i="16"/>
  <c r="O37" i="16" s="1"/>
  <c r="K37" i="16"/>
  <c r="L37" i="16" s="1"/>
  <c r="H37" i="16"/>
  <c r="E37" i="16"/>
  <c r="F37" i="16" s="1"/>
  <c r="AC34" i="16"/>
  <c r="Z34" i="16"/>
  <c r="W34" i="16"/>
  <c r="T34" i="16"/>
  <c r="N34" i="16"/>
  <c r="AC35" i="16"/>
  <c r="AI35" i="16"/>
  <c r="Z35" i="16"/>
  <c r="W35" i="16"/>
  <c r="T35" i="16"/>
  <c r="N35" i="16"/>
  <c r="AI32" i="16"/>
  <c r="AC32" i="16"/>
  <c r="AD32" i="16" s="1"/>
  <c r="Z32" i="16"/>
  <c r="AA32" i="16" s="1"/>
  <c r="W32" i="16"/>
  <c r="X32" i="16" s="1"/>
  <c r="T32" i="16"/>
  <c r="N32" i="16"/>
  <c r="O32" i="16" s="1"/>
  <c r="K34" i="16"/>
  <c r="K35" i="16"/>
  <c r="K32" i="16"/>
  <c r="L32" i="16" s="1"/>
  <c r="N33" i="16" l="1"/>
  <c r="AJ37" i="16"/>
  <c r="AU37" i="16"/>
  <c r="AV37" i="16" s="1"/>
  <c r="AJ32" i="16"/>
  <c r="AU32" i="16"/>
  <c r="AV32" i="16" s="1"/>
  <c r="AJ43" i="16"/>
  <c r="AU43" i="16"/>
  <c r="T38" i="16"/>
  <c r="K33" i="16"/>
  <c r="T33" i="16"/>
  <c r="F41" i="16"/>
  <c r="E38" i="16"/>
  <c r="X41" i="16"/>
  <c r="W38" i="16"/>
  <c r="Z33" i="16"/>
  <c r="L41" i="16"/>
  <c r="K38" i="16"/>
  <c r="N38" i="16"/>
  <c r="AA41" i="16"/>
  <c r="Z38" i="16"/>
  <c r="AJ41" i="16"/>
  <c r="AC33" i="16"/>
  <c r="AD41" i="16"/>
  <c r="AC38" i="16"/>
  <c r="W33" i="16"/>
  <c r="I41" i="16"/>
  <c r="H38" i="16"/>
  <c r="U35" i="16"/>
  <c r="L35" i="16"/>
  <c r="X35" i="16"/>
  <c r="AA35" i="16"/>
  <c r="AF43" i="16"/>
  <c r="N44" i="16"/>
  <c r="W44" i="16"/>
  <c r="AA43" i="16"/>
  <c r="AF32" i="16"/>
  <c r="AC44" i="16"/>
  <c r="AF37" i="16"/>
  <c r="AJ35" i="16"/>
  <c r="AM41" i="16"/>
  <c r="AD35" i="16"/>
  <c r="AA47" i="16"/>
  <c r="Z44" i="16"/>
  <c r="AM47" i="16"/>
  <c r="I37" i="16"/>
  <c r="E44" i="16"/>
  <c r="O35" i="16"/>
  <c r="O41" i="16"/>
  <c r="U32" i="16"/>
  <c r="I47" i="16"/>
  <c r="H44" i="16"/>
  <c r="AJ47" i="16"/>
  <c r="AD47" i="16"/>
  <c r="Q37" i="16"/>
  <c r="U41" i="16"/>
  <c r="F43" i="16"/>
  <c r="Q43" i="16"/>
  <c r="X47" i="16"/>
  <c r="K44" i="16"/>
  <c r="L47" i="16"/>
  <c r="T44" i="16"/>
  <c r="H32" i="16"/>
  <c r="H34" i="16"/>
  <c r="H35" i="16"/>
  <c r="E32" i="16"/>
  <c r="AV43" i="16" l="1"/>
  <c r="H33" i="16"/>
  <c r="E33" i="16"/>
  <c r="F35" i="16"/>
  <c r="I35" i="16"/>
  <c r="Q32" i="16"/>
  <c r="F32" i="16"/>
  <c r="I32" i="16"/>
  <c r="W38" i="13" l="1"/>
  <c r="AF47" i="16" s="1"/>
  <c r="W37" i="13"/>
  <c r="W36" i="13"/>
  <c r="M38" i="13"/>
  <c r="Q47" i="16" s="1"/>
  <c r="Q44" i="16" s="1"/>
  <c r="M37" i="13"/>
  <c r="Q41" i="16" s="1"/>
  <c r="Q38" i="16" s="1"/>
  <c r="M36" i="13"/>
  <c r="Q35" i="16" s="1"/>
  <c r="Q33" i="16" s="1"/>
  <c r="AF35" i="16" l="1"/>
  <c r="AF33" i="16" s="1"/>
  <c r="AF41" i="16"/>
  <c r="AF38" i="16" s="1"/>
  <c r="W20" i="13"/>
  <c r="W19" i="13"/>
  <c r="W18" i="13"/>
  <c r="W17" i="13"/>
  <c r="W16" i="13"/>
  <c r="M20" i="13"/>
  <c r="M19" i="13"/>
  <c r="M18" i="13"/>
  <c r="M17" i="13"/>
  <c r="M16" i="13"/>
  <c r="AL70" i="16"/>
  <c r="AL30" i="16"/>
  <c r="AL22" i="16"/>
  <c r="AM22" i="16" s="1"/>
  <c r="Y44" i="13"/>
  <c r="AA33" i="14" l="1"/>
  <c r="Y33" i="14"/>
  <c r="AA25" i="14"/>
  <c r="Y25" i="14"/>
  <c r="Y17" i="14"/>
  <c r="W17" i="14"/>
  <c r="Y40" i="14" l="1"/>
  <c r="AA21" i="11" l="1"/>
  <c r="Y15" i="11"/>
  <c r="I9" i="11" l="1"/>
  <c r="G9" i="11"/>
  <c r="AI70" i="16"/>
  <c r="AI30" i="16"/>
  <c r="C83" i="16"/>
  <c r="C74" i="16"/>
  <c r="C26" i="16"/>
  <c r="C51" i="16"/>
  <c r="AR88" i="16"/>
  <c r="AR79" i="16"/>
  <c r="AS68" i="16"/>
  <c r="AR62" i="16"/>
  <c r="AS55" i="16"/>
  <c r="AS50" i="16"/>
  <c r="AR30" i="16"/>
  <c r="AS30" i="16" s="1"/>
  <c r="AS25" i="16"/>
  <c r="AR22" i="16"/>
  <c r="AS22" i="16" s="1"/>
  <c r="AS17" i="16"/>
  <c r="AO88" i="16"/>
  <c r="AO79" i="16"/>
  <c r="AP68" i="16"/>
  <c r="AO62" i="16"/>
  <c r="AO55" i="16"/>
  <c r="AP55" i="16" s="1"/>
  <c r="AO30" i="16"/>
  <c r="AP30" i="16" s="1"/>
  <c r="AP25" i="16"/>
  <c r="AO22" i="16"/>
  <c r="AP22" i="16" s="1"/>
  <c r="AP17" i="16"/>
  <c r="AO11" i="16"/>
  <c r="AL11" i="16"/>
  <c r="AF88" i="16"/>
  <c r="AC88" i="16"/>
  <c r="Z88" i="16"/>
  <c r="W88" i="16"/>
  <c r="T88" i="16"/>
  <c r="AC79" i="16"/>
  <c r="Z79" i="16"/>
  <c r="W79" i="16"/>
  <c r="T79" i="16"/>
  <c r="AF78" i="16"/>
  <c r="AF77" i="16"/>
  <c r="AF76" i="16"/>
  <c r="AF75" i="16"/>
  <c r="AF74" i="16"/>
  <c r="AF73" i="16"/>
  <c r="AC70" i="16"/>
  <c r="Z70" i="16"/>
  <c r="W70" i="16"/>
  <c r="T70" i="16"/>
  <c r="AF69" i="16"/>
  <c r="AF68" i="16"/>
  <c r="AD68" i="16"/>
  <c r="AA68" i="16"/>
  <c r="X68" i="16"/>
  <c r="U68" i="16"/>
  <c r="AC62" i="16"/>
  <c r="Z62" i="16"/>
  <c r="W62" i="16"/>
  <c r="T62" i="16"/>
  <c r="AF61" i="16"/>
  <c r="AF60" i="16"/>
  <c r="AF59" i="16"/>
  <c r="AF58" i="16"/>
  <c r="AC55" i="16"/>
  <c r="AD55" i="16" s="1"/>
  <c r="Z55" i="16"/>
  <c r="AA55" i="16" s="1"/>
  <c r="W55" i="16"/>
  <c r="X55" i="16" s="1"/>
  <c r="T55" i="16"/>
  <c r="U55" i="16" s="1"/>
  <c r="AF54" i="16"/>
  <c r="AF53" i="16"/>
  <c r="AF52" i="16"/>
  <c r="AF51" i="16"/>
  <c r="AF50" i="16"/>
  <c r="AD50" i="16"/>
  <c r="AA50" i="16"/>
  <c r="X50" i="16"/>
  <c r="U50" i="16"/>
  <c r="AC30" i="16"/>
  <c r="AD30" i="16" s="1"/>
  <c r="Z30" i="16"/>
  <c r="AA30" i="16" s="1"/>
  <c r="W30" i="16"/>
  <c r="X30" i="16" s="1"/>
  <c r="T30" i="16"/>
  <c r="U30" i="16" s="1"/>
  <c r="AF29" i="16"/>
  <c r="AF46" i="16" s="1"/>
  <c r="AF44" i="16" s="1"/>
  <c r="AF28" i="16"/>
  <c r="AF27" i="16"/>
  <c r="AF25" i="16"/>
  <c r="AD25" i="16"/>
  <c r="AA25" i="16"/>
  <c r="X25" i="16"/>
  <c r="U25" i="16"/>
  <c r="AC22" i="16"/>
  <c r="AD22" i="16" s="1"/>
  <c r="Z22" i="16"/>
  <c r="AA22" i="16" s="1"/>
  <c r="W22" i="16"/>
  <c r="X22" i="16" s="1"/>
  <c r="T22" i="16"/>
  <c r="U22" i="16" s="1"/>
  <c r="AF21" i="16"/>
  <c r="AF20" i="16"/>
  <c r="AF19" i="16"/>
  <c r="AF18" i="16"/>
  <c r="AF17" i="16"/>
  <c r="AD17" i="16"/>
  <c r="AA17" i="16"/>
  <c r="X17" i="16"/>
  <c r="U17" i="16"/>
  <c r="AF14" i="16"/>
  <c r="Q88" i="16"/>
  <c r="N88" i="16"/>
  <c r="K88" i="16"/>
  <c r="H88" i="16"/>
  <c r="E88" i="16"/>
  <c r="N79" i="16"/>
  <c r="K79" i="16"/>
  <c r="H79" i="16"/>
  <c r="E79" i="16"/>
  <c r="Q78" i="16"/>
  <c r="Q77" i="16"/>
  <c r="Q76" i="16"/>
  <c r="Q75" i="16"/>
  <c r="Q74" i="16"/>
  <c r="Q73" i="16"/>
  <c r="N70" i="16"/>
  <c r="K70" i="16"/>
  <c r="H70" i="16"/>
  <c r="E70" i="16"/>
  <c r="Q69" i="16"/>
  <c r="Q68" i="16"/>
  <c r="O68" i="16"/>
  <c r="L68" i="16"/>
  <c r="I68" i="16"/>
  <c r="F68" i="16"/>
  <c r="N62" i="16"/>
  <c r="K62" i="16"/>
  <c r="H62" i="16"/>
  <c r="E62" i="16"/>
  <c r="Q61" i="16"/>
  <c r="Q60" i="16"/>
  <c r="Q59" i="16"/>
  <c r="Q58" i="16"/>
  <c r="N55" i="16"/>
  <c r="O55" i="16" s="1"/>
  <c r="K55" i="16"/>
  <c r="L55" i="16" s="1"/>
  <c r="H55" i="16"/>
  <c r="I55" i="16" s="1"/>
  <c r="E55" i="16"/>
  <c r="F55" i="16" s="1"/>
  <c r="Q54" i="16"/>
  <c r="Q53" i="16"/>
  <c r="Q52" i="16"/>
  <c r="Q51" i="16"/>
  <c r="R50" i="16"/>
  <c r="O50" i="16"/>
  <c r="L50" i="16"/>
  <c r="I50" i="16"/>
  <c r="F50" i="16"/>
  <c r="N30" i="16"/>
  <c r="O30" i="16" s="1"/>
  <c r="K30" i="16"/>
  <c r="L30" i="16" s="1"/>
  <c r="H30" i="16"/>
  <c r="I30" i="16" s="1"/>
  <c r="E30" i="16"/>
  <c r="F30" i="16" s="1"/>
  <c r="Q29" i="16"/>
  <c r="Q28" i="16"/>
  <c r="Q27" i="16"/>
  <c r="O25" i="16"/>
  <c r="L25" i="16"/>
  <c r="I25" i="16"/>
  <c r="F25" i="16"/>
  <c r="N22" i="16"/>
  <c r="O22" i="16" s="1"/>
  <c r="K22" i="16"/>
  <c r="L22" i="16" s="1"/>
  <c r="H22" i="16"/>
  <c r="I22" i="16" s="1"/>
  <c r="E22" i="16"/>
  <c r="F22" i="16" s="1"/>
  <c r="Q21" i="16"/>
  <c r="Q20" i="16"/>
  <c r="Q19" i="16"/>
  <c r="Q18" i="16"/>
  <c r="O17" i="16"/>
  <c r="L17" i="16"/>
  <c r="I17" i="16"/>
  <c r="F17" i="16"/>
  <c r="Q14" i="16"/>
  <c r="N11" i="16"/>
  <c r="K11" i="16"/>
  <c r="H11" i="16"/>
  <c r="W11" i="16"/>
  <c r="AE30" i="17"/>
  <c r="AE23" i="17"/>
  <c r="AE16" i="17"/>
  <c r="AC29" i="17"/>
  <c r="AO45" i="16" s="1"/>
  <c r="AO44" i="16" s="1"/>
  <c r="AC28" i="17"/>
  <c r="AO39" i="16" s="1"/>
  <c r="AO38" i="16" s="1"/>
  <c r="AC26" i="17"/>
  <c r="AC23" i="17"/>
  <c r="AC16" i="17"/>
  <c r="AE9" i="17"/>
  <c r="AC9" i="17"/>
  <c r="AA9" i="17"/>
  <c r="M9" i="17"/>
  <c r="K9" i="17"/>
  <c r="I9" i="17"/>
  <c r="G9" i="17"/>
  <c r="U9" i="17"/>
  <c r="S9" i="17"/>
  <c r="Q9" i="17"/>
  <c r="AE9" i="15"/>
  <c r="AC9" i="15"/>
  <c r="AA9" i="15"/>
  <c r="K9" i="15"/>
  <c r="I9" i="15"/>
  <c r="G9" i="15"/>
  <c r="Y18" i="14"/>
  <c r="AC30" i="17" l="1"/>
  <c r="Q70" i="16"/>
  <c r="Q30" i="16"/>
  <c r="R30" i="16" s="1"/>
  <c r="AG43" i="16"/>
  <c r="AG32" i="16"/>
  <c r="AG37" i="16"/>
  <c r="AG35" i="16"/>
  <c r="AG41" i="16"/>
  <c r="AG47" i="16"/>
  <c r="R43" i="16"/>
  <c r="R37" i="16"/>
  <c r="R32" i="16"/>
  <c r="R47" i="16"/>
  <c r="R41" i="16"/>
  <c r="AF79" i="16"/>
  <c r="Q22" i="16"/>
  <c r="R22" i="16" s="1"/>
  <c r="AF62" i="16"/>
  <c r="AF22" i="16"/>
  <c r="AG22" i="16" s="1"/>
  <c r="AG68" i="16"/>
  <c r="AF55" i="16"/>
  <c r="AG55" i="16" s="1"/>
  <c r="Q79" i="16"/>
  <c r="Q62" i="16"/>
  <c r="AG25" i="16"/>
  <c r="R68" i="16"/>
  <c r="Q55" i="16"/>
  <c r="R55" i="16" s="1"/>
  <c r="AF70" i="16"/>
  <c r="AF30" i="16"/>
  <c r="AG30" i="16" s="1"/>
  <c r="AG17" i="16"/>
  <c r="AG50" i="16"/>
  <c r="R25" i="16"/>
  <c r="R17" i="16"/>
  <c r="AE34" i="14" l="1"/>
  <c r="AE26" i="14"/>
  <c r="AE18" i="14"/>
  <c r="AC34" i="14"/>
  <c r="AC26" i="14"/>
  <c r="U49" i="14"/>
  <c r="S49" i="14"/>
  <c r="Q49" i="14"/>
  <c r="O49" i="14"/>
  <c r="U34" i="14"/>
  <c r="S34" i="14"/>
  <c r="Q34" i="14"/>
  <c r="O34" i="14"/>
  <c r="U26" i="14"/>
  <c r="S26" i="14"/>
  <c r="Q26" i="14"/>
  <c r="O26" i="14"/>
  <c r="U18" i="14"/>
  <c r="S18" i="14"/>
  <c r="Q18" i="14"/>
  <c r="O18" i="14"/>
  <c r="K49" i="14"/>
  <c r="I49" i="14"/>
  <c r="G49" i="14"/>
  <c r="E49" i="14"/>
  <c r="K34" i="14"/>
  <c r="I34" i="14"/>
  <c r="G34" i="14"/>
  <c r="E34" i="14"/>
  <c r="K26" i="14"/>
  <c r="I26" i="14"/>
  <c r="G26" i="14"/>
  <c r="E26" i="14"/>
  <c r="K18" i="14"/>
  <c r="I18" i="14"/>
  <c r="G18" i="14"/>
  <c r="E18" i="14"/>
  <c r="J17" i="14"/>
  <c r="AC12" i="14"/>
  <c r="AA12" i="14"/>
  <c r="S12" i="14"/>
  <c r="Q12" i="14"/>
  <c r="I12" i="14"/>
  <c r="G12" i="14"/>
  <c r="W40" i="14" l="1"/>
  <c r="Y34" i="13"/>
  <c r="AE55" i="13"/>
  <c r="AE46" i="13"/>
  <c r="AE34" i="13"/>
  <c r="AE26" i="13"/>
  <c r="AE28" i="13" s="1"/>
  <c r="AE14" i="13"/>
  <c r="AC55" i="13"/>
  <c r="AC34" i="13"/>
  <c r="AC26" i="13"/>
  <c r="AC28" i="13" s="1"/>
  <c r="AA14" i="13"/>
  <c r="AA22" i="13" s="1"/>
  <c r="AA26" i="13" s="1"/>
  <c r="AA28" i="13" s="1"/>
  <c r="AA55" i="13"/>
  <c r="U55" i="13"/>
  <c r="U58" i="13" s="1"/>
  <c r="U59" i="13" s="1"/>
  <c r="S55" i="13"/>
  <c r="S58" i="13" s="1"/>
  <c r="Q55" i="13"/>
  <c r="Q58" i="13" s="1"/>
  <c r="Q59" i="13" s="1"/>
  <c r="O55" i="13"/>
  <c r="O58" i="13" s="1"/>
  <c r="O59" i="13" s="1"/>
  <c r="U44" i="13"/>
  <c r="U46" i="13" s="1"/>
  <c r="S44" i="13"/>
  <c r="S46" i="13" s="1"/>
  <c r="Q44" i="13"/>
  <c r="Q46" i="13" s="1"/>
  <c r="O41" i="13"/>
  <c r="W41" i="13" s="1"/>
  <c r="O24" i="13"/>
  <c r="W24" i="13" s="1"/>
  <c r="U34" i="13"/>
  <c r="S34" i="13"/>
  <c r="Q34" i="13"/>
  <c r="O34" i="13"/>
  <c r="U14" i="13"/>
  <c r="S26" i="13"/>
  <c r="S28" i="13" s="1"/>
  <c r="Q26" i="13"/>
  <c r="Q28" i="13" s="1"/>
  <c r="S14" i="13"/>
  <c r="S22" i="13" s="1"/>
  <c r="Q14" i="13"/>
  <c r="Q22" i="13" s="1"/>
  <c r="O14" i="13"/>
  <c r="O22" i="13" s="1"/>
  <c r="K55" i="13"/>
  <c r="K58" i="13" s="1"/>
  <c r="I14" i="13"/>
  <c r="I22" i="13" s="1"/>
  <c r="G14" i="13"/>
  <c r="G22" i="13" s="1"/>
  <c r="E14" i="13"/>
  <c r="E22" i="13" s="1"/>
  <c r="K42" i="13"/>
  <c r="K44" i="13" s="1"/>
  <c r="K46" i="13" s="1"/>
  <c r="I42" i="13"/>
  <c r="I44" i="13" s="1"/>
  <c r="I46" i="13" s="1"/>
  <c r="G42" i="13"/>
  <c r="G44" i="13" s="1"/>
  <c r="G46" i="13" s="1"/>
  <c r="E42" i="13"/>
  <c r="E44" i="13" s="1"/>
  <c r="E46" i="13" s="1"/>
  <c r="K33" i="13"/>
  <c r="I33" i="13"/>
  <c r="G33" i="13"/>
  <c r="E33" i="13"/>
  <c r="K24" i="13"/>
  <c r="I24" i="13"/>
  <c r="G24" i="13"/>
  <c r="E24" i="13"/>
  <c r="K14" i="13"/>
  <c r="K22" i="13" s="1"/>
  <c r="AC10" i="13"/>
  <c r="AA10" i="13"/>
  <c r="S10" i="13"/>
  <c r="Q10" i="13"/>
  <c r="I10" i="13"/>
  <c r="G10" i="13"/>
  <c r="AE30" i="12"/>
  <c r="AE24" i="12"/>
  <c r="AE17" i="12"/>
  <c r="AC30" i="12"/>
  <c r="AC36" i="12" s="1"/>
  <c r="AC24" i="12"/>
  <c r="AC17" i="12"/>
  <c r="S30" i="12"/>
  <c r="Q30" i="12"/>
  <c r="O30" i="12"/>
  <c r="U30" i="12"/>
  <c r="U24" i="12"/>
  <c r="S24" i="12"/>
  <c r="Q24" i="12"/>
  <c r="O24" i="12"/>
  <c r="U17" i="12"/>
  <c r="S17" i="12"/>
  <c r="Q17" i="12"/>
  <c r="O17" i="12"/>
  <c r="AG28" i="12"/>
  <c r="AG34" i="12" s="1"/>
  <c r="AG27" i="12"/>
  <c r="E28" i="12"/>
  <c r="M28" i="12" s="1"/>
  <c r="K24" i="12"/>
  <c r="I24" i="12"/>
  <c r="G24" i="12"/>
  <c r="E24" i="12"/>
  <c r="AG10" i="12"/>
  <c r="AC10" i="12"/>
  <c r="AA10" i="12"/>
  <c r="S10" i="12"/>
  <c r="Q10" i="12"/>
  <c r="I10" i="12"/>
  <c r="G10" i="12"/>
  <c r="Y21" i="11"/>
  <c r="AE28" i="11"/>
  <c r="AE33" i="11" s="1"/>
  <c r="AE21" i="11"/>
  <c r="AE15" i="11"/>
  <c r="AC28" i="11"/>
  <c r="AC21" i="11"/>
  <c r="AC15" i="11"/>
  <c r="U28" i="11"/>
  <c r="U34" i="11" s="1"/>
  <c r="S28" i="11"/>
  <c r="S34" i="11" s="1"/>
  <c r="Q28" i="11"/>
  <c r="Q34" i="11" s="1"/>
  <c r="O28" i="11"/>
  <c r="O34" i="11" s="1"/>
  <c r="O35" i="11"/>
  <c r="U21" i="11"/>
  <c r="S21" i="11"/>
  <c r="Q21" i="11"/>
  <c r="O21" i="11"/>
  <c r="U15" i="11"/>
  <c r="S15" i="11"/>
  <c r="Q15" i="11"/>
  <c r="O15" i="11"/>
  <c r="K28" i="11"/>
  <c r="K35" i="11" s="1"/>
  <c r="I28" i="11"/>
  <c r="I31" i="11" s="1"/>
  <c r="I35" i="11"/>
  <c r="G28" i="11"/>
  <c r="G31" i="11" s="1"/>
  <c r="E28" i="11"/>
  <c r="E31" i="11" s="1"/>
  <c r="I34" i="11"/>
  <c r="G32" i="11"/>
  <c r="K21" i="11"/>
  <c r="I21" i="11"/>
  <c r="G21" i="11"/>
  <c r="E21" i="11"/>
  <c r="K15" i="11"/>
  <c r="I15" i="11"/>
  <c r="G15" i="11"/>
  <c r="E15" i="11"/>
  <c r="AA9" i="11"/>
  <c r="AC9" i="11" s="1"/>
  <c r="AE9" i="11"/>
  <c r="AG47" i="14"/>
  <c r="C57" i="13"/>
  <c r="M32" i="14"/>
  <c r="M31" i="14"/>
  <c r="W32" i="14"/>
  <c r="W31" i="14"/>
  <c r="AG32" i="14"/>
  <c r="AG31" i="14"/>
  <c r="AG24" i="14"/>
  <c r="AG23" i="14"/>
  <c r="W24" i="14"/>
  <c r="W23" i="14"/>
  <c r="M24" i="14"/>
  <c r="M23" i="14"/>
  <c r="AG15" i="14"/>
  <c r="AG16" i="14"/>
  <c r="W16" i="14"/>
  <c r="W15" i="14"/>
  <c r="M16" i="14"/>
  <c r="M15" i="14"/>
  <c r="AE10" i="12"/>
  <c r="AG29" i="12"/>
  <c r="AG35" i="12" s="1"/>
  <c r="AG23" i="12"/>
  <c r="AG22" i="12"/>
  <c r="AG21" i="12"/>
  <c r="AG20" i="12"/>
  <c r="AG16" i="12"/>
  <c r="AG15" i="12"/>
  <c r="AG14" i="12"/>
  <c r="AG17" i="14"/>
  <c r="AG25" i="14"/>
  <c r="AG33" i="14"/>
  <c r="AG41" i="14"/>
  <c r="AG42" i="14"/>
  <c r="AG43" i="14"/>
  <c r="AG44" i="14"/>
  <c r="AG30" i="14"/>
  <c r="AG22" i="14"/>
  <c r="AG14" i="14"/>
  <c r="M17" i="14"/>
  <c r="AG12" i="14"/>
  <c r="AG22" i="17"/>
  <c r="AG21" i="17"/>
  <c r="AG20" i="17"/>
  <c r="AG19" i="17"/>
  <c r="AG15" i="17"/>
  <c r="AG14" i="17"/>
  <c r="AG13" i="17"/>
  <c r="AG12" i="17"/>
  <c r="AG9" i="17"/>
  <c r="AR11" i="16"/>
  <c r="AE10" i="13"/>
  <c r="AA29" i="17"/>
  <c r="AA28" i="17"/>
  <c r="AL39" i="16" s="1"/>
  <c r="AL38" i="16" s="1"/>
  <c r="AA27" i="17"/>
  <c r="AL34" i="16" s="1"/>
  <c r="AL33" i="16" s="1"/>
  <c r="AA26" i="17"/>
  <c r="AA23" i="17"/>
  <c r="AA16" i="17"/>
  <c r="AA21" i="15"/>
  <c r="AA44" i="13"/>
  <c r="AA46" i="13" s="1"/>
  <c r="AM68" i="16"/>
  <c r="AA28" i="11"/>
  <c r="AA32" i="11" s="1"/>
  <c r="Y29" i="17"/>
  <c r="AI45" i="16" s="1"/>
  <c r="AI44" i="16" s="1"/>
  <c r="Y28" i="17"/>
  <c r="AI39" i="16" s="1"/>
  <c r="AI38" i="16" s="1"/>
  <c r="Y27" i="17"/>
  <c r="AI34" i="16" s="1"/>
  <c r="AI33" i="16" s="1"/>
  <c r="Y26" i="17"/>
  <c r="Y23" i="17"/>
  <c r="Y16" i="17"/>
  <c r="AL88" i="16"/>
  <c r="AL62" i="16"/>
  <c r="AL55" i="16"/>
  <c r="AM55" i="16" s="1"/>
  <c r="AI88" i="16"/>
  <c r="AI79" i="16"/>
  <c r="AJ68" i="16"/>
  <c r="AI62" i="16"/>
  <c r="AI55" i="16"/>
  <c r="AJ55" i="16" s="1"/>
  <c r="AJ50" i="16"/>
  <c r="AJ30" i="16"/>
  <c r="AJ25" i="16"/>
  <c r="AI22" i="16"/>
  <c r="AJ22" i="16" s="1"/>
  <c r="AJ17" i="16"/>
  <c r="Y21" i="15"/>
  <c r="Y49" i="14"/>
  <c r="Y34" i="14"/>
  <c r="Y26" i="14"/>
  <c r="AA34" i="13"/>
  <c r="AA17" i="12"/>
  <c r="Y17" i="12"/>
  <c r="AA30" i="12"/>
  <c r="AA24" i="12"/>
  <c r="Y28" i="11"/>
  <c r="Y34" i="11" s="1"/>
  <c r="B41" i="14"/>
  <c r="C51" i="13"/>
  <c r="W47" i="14"/>
  <c r="W44" i="14"/>
  <c r="W42" i="14"/>
  <c r="W41" i="14"/>
  <c r="W33" i="14"/>
  <c r="W30" i="14"/>
  <c r="W25" i="14"/>
  <c r="W22" i="14"/>
  <c r="W14" i="14"/>
  <c r="W43" i="14"/>
  <c r="W12" i="14"/>
  <c r="AL79" i="16"/>
  <c r="AM50" i="16"/>
  <c r="AM30" i="16"/>
  <c r="AM25" i="16"/>
  <c r="AM17" i="16"/>
  <c r="AA34" i="14"/>
  <c r="AA26" i="14"/>
  <c r="Y46" i="13"/>
  <c r="Y14" i="13"/>
  <c r="Y30" i="12"/>
  <c r="Y24" i="12"/>
  <c r="W12" i="11"/>
  <c r="W13" i="11"/>
  <c r="W14" i="11"/>
  <c r="V17" i="14"/>
  <c r="AH14" i="14"/>
  <c r="AH13" i="14"/>
  <c r="AH12" i="14"/>
  <c r="W26" i="11"/>
  <c r="W24" i="11"/>
  <c r="W25" i="11"/>
  <c r="W27" i="11"/>
  <c r="Y55" i="13"/>
  <c r="B15" i="12"/>
  <c r="B35" i="12" s="1"/>
  <c r="B14" i="12"/>
  <c r="B28" i="12" s="1"/>
  <c r="B13" i="12"/>
  <c r="B27" i="12" s="1"/>
  <c r="Q9" i="11"/>
  <c r="S9" i="11" s="1"/>
  <c r="W9" i="17"/>
  <c r="Z11" i="16"/>
  <c r="AF11" i="16"/>
  <c r="AC11" i="16"/>
  <c r="U9" i="15"/>
  <c r="S9" i="15"/>
  <c r="Q9" i="15"/>
  <c r="W9" i="15"/>
  <c r="U12" i="14"/>
  <c r="W33" i="13"/>
  <c r="W40" i="13"/>
  <c r="W57" i="13"/>
  <c r="W56" i="13"/>
  <c r="W53" i="13"/>
  <c r="W52" i="13"/>
  <c r="W45" i="13"/>
  <c r="W43" i="13"/>
  <c r="W32" i="13"/>
  <c r="W27" i="13"/>
  <c r="W25" i="13"/>
  <c r="W23" i="13"/>
  <c r="W13" i="13"/>
  <c r="W12" i="13"/>
  <c r="W10" i="13"/>
  <c r="U10" i="13"/>
  <c r="W50" i="13"/>
  <c r="W54" i="13"/>
  <c r="W51" i="13"/>
  <c r="W29" i="12"/>
  <c r="W27" i="12"/>
  <c r="W23" i="12"/>
  <c r="W22" i="12"/>
  <c r="W21" i="12"/>
  <c r="W20" i="12"/>
  <c r="W16" i="12"/>
  <c r="W15" i="12"/>
  <c r="W14" i="12"/>
  <c r="W13" i="12"/>
  <c r="W10" i="12"/>
  <c r="U10" i="12"/>
  <c r="W20" i="11"/>
  <c r="W19" i="11"/>
  <c r="W18" i="11"/>
  <c r="W9" i="11"/>
  <c r="U9" i="11"/>
  <c r="W28" i="12"/>
  <c r="M41" i="13"/>
  <c r="M43" i="13"/>
  <c r="M25" i="13"/>
  <c r="M23" i="13"/>
  <c r="M47" i="14"/>
  <c r="Q11" i="16"/>
  <c r="M9" i="15"/>
  <c r="M44" i="14"/>
  <c r="M43" i="14"/>
  <c r="M42" i="14"/>
  <c r="M41" i="14"/>
  <c r="M33" i="14"/>
  <c r="M30" i="14"/>
  <c r="M25" i="14"/>
  <c r="M22" i="14"/>
  <c r="M14" i="14"/>
  <c r="M12" i="14"/>
  <c r="K12" i="14"/>
  <c r="M57" i="13"/>
  <c r="M56" i="13"/>
  <c r="M54" i="13"/>
  <c r="M53" i="13"/>
  <c r="M52" i="13"/>
  <c r="M51" i="13"/>
  <c r="M45" i="13"/>
  <c r="M40" i="13"/>
  <c r="M32" i="13"/>
  <c r="M27" i="13"/>
  <c r="M13" i="13"/>
  <c r="M12" i="13"/>
  <c r="M14" i="13" s="1"/>
  <c r="M22" i="13" s="1"/>
  <c r="M10" i="13"/>
  <c r="K10" i="13"/>
  <c r="M27" i="11"/>
  <c r="M26" i="11"/>
  <c r="M25" i="11"/>
  <c r="M24" i="11"/>
  <c r="M20" i="11"/>
  <c r="M19" i="11"/>
  <c r="M18" i="11"/>
  <c r="M14" i="11"/>
  <c r="M13" i="11"/>
  <c r="M12" i="11"/>
  <c r="M9" i="11"/>
  <c r="K9" i="11"/>
  <c r="M29" i="12"/>
  <c r="M27" i="12"/>
  <c r="M23" i="12"/>
  <c r="M22" i="12"/>
  <c r="M21" i="12"/>
  <c r="M20" i="12"/>
  <c r="M16" i="12"/>
  <c r="M15" i="12"/>
  <c r="M14" i="12"/>
  <c r="M10" i="12"/>
  <c r="K10" i="12"/>
  <c r="M13" i="12"/>
  <c r="AH17" i="14"/>
  <c r="K26" i="13" l="1"/>
  <c r="K28" i="13" s="1"/>
  <c r="Y22" i="13"/>
  <c r="Y26" i="13" s="1"/>
  <c r="Y28" i="13" s="1"/>
  <c r="U26" i="13"/>
  <c r="U28" i="13" s="1"/>
  <c r="U22" i="13"/>
  <c r="AL45" i="16"/>
  <c r="AL44" i="16" s="1"/>
  <c r="AE58" i="13"/>
  <c r="AG55" i="13"/>
  <c r="AC58" i="13"/>
  <c r="AC35" i="11"/>
  <c r="AC34" i="11"/>
  <c r="O26" i="13"/>
  <c r="O28" i="13" s="1"/>
  <c r="W14" i="13"/>
  <c r="W30" i="12"/>
  <c r="AG24" i="12"/>
  <c r="AE34" i="11"/>
  <c r="M28" i="11"/>
  <c r="M32" i="11" s="1"/>
  <c r="Q35" i="11"/>
  <c r="S35" i="11"/>
  <c r="E32" i="11"/>
  <c r="E33" i="11"/>
  <c r="G33" i="11"/>
  <c r="I33" i="11"/>
  <c r="U35" i="11"/>
  <c r="Y32" i="11"/>
  <c r="W15" i="11"/>
  <c r="I32" i="11"/>
  <c r="E34" i="11"/>
  <c r="G34" i="11"/>
  <c r="Y31" i="11"/>
  <c r="AC32" i="11"/>
  <c r="Y35" i="11"/>
  <c r="AC33" i="11"/>
  <c r="B34" i="12"/>
  <c r="W24" i="12"/>
  <c r="AA30" i="17"/>
  <c r="W18" i="14"/>
  <c r="W26" i="14"/>
  <c r="W49" i="14"/>
  <c r="M34" i="14"/>
  <c r="M40" i="14"/>
  <c r="M26" i="14"/>
  <c r="M18" i="14"/>
  <c r="M34" i="11"/>
  <c r="M21" i="11"/>
  <c r="AE35" i="11"/>
  <c r="M33" i="13"/>
  <c r="O42" i="13"/>
  <c r="W42" i="13" s="1"/>
  <c r="W44" i="13" s="1"/>
  <c r="W46" i="13" s="1"/>
  <c r="W55" i="13"/>
  <c r="B33" i="12"/>
  <c r="AG17" i="12"/>
  <c r="B29" i="12"/>
  <c r="M24" i="12"/>
  <c r="W17" i="12"/>
  <c r="M17" i="12"/>
  <c r="M30" i="12"/>
  <c r="AG30" i="12"/>
  <c r="W28" i="11"/>
  <c r="W34" i="11" s="1"/>
  <c r="E35" i="11"/>
  <c r="G35" i="11"/>
  <c r="W21" i="11"/>
  <c r="M15" i="11"/>
  <c r="AC31" i="11"/>
  <c r="O31" i="11"/>
  <c r="M33" i="11"/>
  <c r="Q32" i="11"/>
  <c r="M31" i="11"/>
  <c r="Q31" i="11"/>
  <c r="S32" i="11"/>
  <c r="Y33" i="11"/>
  <c r="S31" i="11"/>
  <c r="U31" i="11"/>
  <c r="O32" i="11"/>
  <c r="U32" i="11"/>
  <c r="Q33" i="11"/>
  <c r="S33" i="11"/>
  <c r="U33" i="11"/>
  <c r="O33" i="11"/>
  <c r="AE31" i="11"/>
  <c r="AE32" i="11"/>
  <c r="AA31" i="11"/>
  <c r="K59" i="13"/>
  <c r="M34" i="13"/>
  <c r="W34" i="13"/>
  <c r="M24" i="13"/>
  <c r="M26" i="13" s="1"/>
  <c r="M28" i="13" s="1"/>
  <c r="E50" i="13"/>
  <c r="E26" i="13"/>
  <c r="E28" i="13" s="1"/>
  <c r="G26" i="13"/>
  <c r="G28" i="13" s="1"/>
  <c r="G50" i="13"/>
  <c r="G55" i="13" s="1"/>
  <c r="G58" i="13" s="1"/>
  <c r="I50" i="13"/>
  <c r="I55" i="13" s="1"/>
  <c r="I58" i="13" s="1"/>
  <c r="I26" i="13"/>
  <c r="I28" i="13" s="1"/>
  <c r="S59" i="13"/>
  <c r="W58" i="13"/>
  <c r="M42" i="13"/>
  <c r="M44" i="13" s="1"/>
  <c r="M46" i="13" s="1"/>
  <c r="AA58" i="13"/>
  <c r="AA59" i="13" s="1"/>
  <c r="AG28" i="17"/>
  <c r="AG34" i="14"/>
  <c r="AG18" i="14"/>
  <c r="AA34" i="11"/>
  <c r="AA35" i="11"/>
  <c r="AA33" i="11"/>
  <c r="Y30" i="17"/>
  <c r="AG29" i="17"/>
  <c r="AU45" i="16" s="1"/>
  <c r="AU44" i="16" s="1"/>
  <c r="AG26" i="17"/>
  <c r="AG23" i="17"/>
  <c r="AG27" i="17"/>
  <c r="AG16" i="17"/>
  <c r="AG26" i="14"/>
  <c r="W34" i="14"/>
  <c r="Y58" i="13"/>
  <c r="Y59" i="13" s="1"/>
  <c r="W22" i="13" l="1"/>
  <c r="W26" i="13" s="1"/>
  <c r="W28" i="13" s="1"/>
  <c r="AU39" i="16"/>
  <c r="AU38" i="16" s="1"/>
  <c r="AU34" i="16"/>
  <c r="AU33" i="16" s="1"/>
  <c r="AE59" i="13"/>
  <c r="AG58" i="13"/>
  <c r="AG59" i="13" s="1"/>
  <c r="AC59" i="13"/>
  <c r="O44" i="13"/>
  <c r="O46" i="13" s="1"/>
  <c r="AG36" i="12"/>
  <c r="M49" i="14"/>
  <c r="W33" i="11"/>
  <c r="W31" i="11"/>
  <c r="W32" i="11"/>
  <c r="M35" i="11"/>
  <c r="M50" i="13"/>
  <c r="E55" i="13"/>
  <c r="I59" i="13"/>
  <c r="W59" i="13"/>
  <c r="G59" i="13"/>
  <c r="AG30" i="17"/>
  <c r="W35" i="11" l="1"/>
  <c r="E58" i="13"/>
  <c r="M55" i="13"/>
  <c r="E59" i="13" l="1"/>
  <c r="M58" i="13"/>
  <c r="M59" i="13" l="1"/>
  <c r="R35" i="1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<sst xmlns="http://schemas.openxmlformats.org/spreadsheetml/2006/main" count="451" uniqueCount="160">
  <si>
    <t>Accounts receivable, net</t>
  </si>
  <si>
    <t>Inventories</t>
  </si>
  <si>
    <t>Short-term debt</t>
  </si>
  <si>
    <t>Long-term debt</t>
  </si>
  <si>
    <t>Revenue</t>
  </si>
  <si>
    <t>Cost of sales</t>
  </si>
  <si>
    <t>Gross margin</t>
  </si>
  <si>
    <t>Operating income</t>
  </si>
  <si>
    <t>Income tax provision (benefit)</t>
  </si>
  <si>
    <t>Amortization of purchased intangible assets</t>
  </si>
  <si>
    <t>CONDENSED CONSOLIDATED STATEMENTS OF INCOME</t>
  </si>
  <si>
    <t>(In millions, except per share data)</t>
  </si>
  <si>
    <t>(Unaudited)</t>
  </si>
  <si>
    <t>Research and development</t>
  </si>
  <si>
    <t>Sales and marketing</t>
  </si>
  <si>
    <t>General and administrative</t>
  </si>
  <si>
    <t>Income from equity method investments, net</t>
  </si>
  <si>
    <t>Income before taxes</t>
  </si>
  <si>
    <t>Income tax provision</t>
  </si>
  <si>
    <t>Net income</t>
  </si>
  <si>
    <t>Stock-based compensation</t>
  </si>
  <si>
    <t>Q1</t>
  </si>
  <si>
    <t>Q2</t>
  </si>
  <si>
    <t>Q3</t>
  </si>
  <si>
    <t>Q4</t>
  </si>
  <si>
    <t>REPORTING SEGMENTS</t>
  </si>
  <si>
    <t>GAAP TO NON-GAAP RECONCILIATION</t>
  </si>
  <si>
    <t>(Dollars in millions)</t>
  </si>
  <si>
    <t>Dollar</t>
  </si>
  <si>
    <t>% of</t>
  </si>
  <si>
    <t xml:space="preserve"> Dollar</t>
  </si>
  <si>
    <t>Amount</t>
  </si>
  <si>
    <t xml:space="preserve"> Amount</t>
  </si>
  <si>
    <t>REVENUE:</t>
  </si>
  <si>
    <t>GROSS MARGIN:</t>
  </si>
  <si>
    <t>GAAP gross margin:</t>
  </si>
  <si>
    <t>Acquisition / divestiture items</t>
  </si>
  <si>
    <t>Stock-based compensation / deferred compensation</t>
  </si>
  <si>
    <t>Non-GAAP gross margin:</t>
  </si>
  <si>
    <t>OPERATING EXPENSES:</t>
  </si>
  <si>
    <t>GAAP operating expenses:</t>
  </si>
  <si>
    <t>Non-GAAP operating expenses:</t>
  </si>
  <si>
    <t>OPERATING INCOME:</t>
  </si>
  <si>
    <t>GAAP operating income:</t>
  </si>
  <si>
    <t>Non-GAAP operating income:</t>
  </si>
  <si>
    <t>Deferred compensation</t>
  </si>
  <si>
    <t>Non-GAAP non-operating expense, net:</t>
  </si>
  <si>
    <t>Non-GAAP items tax effected</t>
  </si>
  <si>
    <t>Non-GAAP income tax provision:</t>
  </si>
  <si>
    <t>NET INCOME:</t>
  </si>
  <si>
    <t>Non-GAAP tax adjustments</t>
  </si>
  <si>
    <t>DILUTED NET INCOME PER SHARE:</t>
  </si>
  <si>
    <t>Non-GAAP operating income</t>
  </si>
  <si>
    <t>REVENUE SUPPLEMENTAL INFORMATION</t>
  </si>
  <si>
    <t>Keep for next Q</t>
  </si>
  <si>
    <t>Three Months Ended</t>
  </si>
  <si>
    <t>Year</t>
  </si>
  <si>
    <t xml:space="preserve">   Total Company</t>
  </si>
  <si>
    <t>Adjustments to reconcile to Non-GAAP</t>
  </si>
  <si>
    <t xml:space="preserve">  Total Company</t>
  </si>
  <si>
    <t>Total Company</t>
  </si>
  <si>
    <t>North America</t>
  </si>
  <si>
    <t>Europe</t>
  </si>
  <si>
    <t>Asia Pacific</t>
  </si>
  <si>
    <t>Rest of World</t>
  </si>
  <si>
    <t>ARR</t>
  </si>
  <si>
    <t>*</t>
  </si>
  <si>
    <t>**</t>
  </si>
  <si>
    <t>Represents reportable operating segments under its management reporting system.</t>
  </si>
  <si>
    <t>***</t>
  </si>
  <si>
    <t>GROSS MARGIN SUPPLEMENTAL INFORMATION</t>
  </si>
  <si>
    <t>Gross Margin by Type (GAAP)</t>
  </si>
  <si>
    <t xml:space="preserve">   Total Adjustments</t>
  </si>
  <si>
    <t>Gross Margin by Type (Non-GAAP)</t>
  </si>
  <si>
    <t>Gross Margin % by Type (Non-GAAP)</t>
  </si>
  <si>
    <t>GAAP Income Statement</t>
  </si>
  <si>
    <t>Operating expense</t>
  </si>
  <si>
    <t>Non-GAAP Income Statement *</t>
  </si>
  <si>
    <t>Adjusted EBITDA **</t>
  </si>
  <si>
    <t>GAAP operating income</t>
  </si>
  <si>
    <t>Adjusted EBITDA</t>
  </si>
  <si>
    <t>See GAAP to non-GAAP reconciliation of measures on page 6.</t>
  </si>
  <si>
    <t>CORPORATE SUMMARY</t>
  </si>
  <si>
    <t>CORPORATE AND OTHER CHARGES:</t>
  </si>
  <si>
    <t>Unallocated Corporate Expense</t>
  </si>
  <si>
    <t>CONSOLIDATED OPERATING INCOME</t>
  </si>
  <si>
    <t>FINANCIAL METRICS</t>
  </si>
  <si>
    <t>BALANCE SHEET METRICS:</t>
  </si>
  <si>
    <t>Total debt</t>
  </si>
  <si>
    <t>Equity</t>
  </si>
  <si>
    <t>CASHFLOW METRICS:</t>
  </si>
  <si>
    <t>Working capital</t>
  </si>
  <si>
    <t>Capital expenditures</t>
  </si>
  <si>
    <t>Free cash flow</t>
  </si>
  <si>
    <t>FINANCIAL RATIOS:</t>
  </si>
  <si>
    <t>Days sales outstanding (a)</t>
  </si>
  <si>
    <t>Current ratio</t>
  </si>
  <si>
    <t>Debt to equity ratio</t>
  </si>
  <si>
    <t>Leverage ratio (b)</t>
  </si>
  <si>
    <t>OTHER:</t>
  </si>
  <si>
    <t>Headcount</t>
  </si>
  <si>
    <t>(a)</t>
  </si>
  <si>
    <t>Days sales outstanding is calculated based on ending accounts receivable, net, divided by revenue, times the number of days in the quarter.</t>
  </si>
  <si>
    <t>(b)</t>
  </si>
  <si>
    <t>GAAP non-operating income (expense), net:</t>
  </si>
  <si>
    <t>INCOME TAX PROVISION (BENEFIT):</t>
  </si>
  <si>
    <t>Total stock-based compensation</t>
  </si>
  <si>
    <t>Total deferred compensation</t>
  </si>
  <si>
    <t>Total Stock-based compensation and Deferred compensation</t>
  </si>
  <si>
    <t>Total stock-based compensation and deferred compensation</t>
  </si>
  <si>
    <t>Cash and cash equivalents</t>
  </si>
  <si>
    <t>GAAP income tax provision (benefit):</t>
  </si>
  <si>
    <t>Restructuring and other costs</t>
  </si>
  <si>
    <t>NON-OPERATING INCOME (EXPENSE), NET:</t>
  </si>
  <si>
    <t>Adjusted EBITDA Margin</t>
  </si>
  <si>
    <t>Depreciation expense and cloud computing amortization</t>
  </si>
  <si>
    <t>Interest expense, net</t>
  </si>
  <si>
    <t>Other non-operating income (expense), net</t>
  </si>
  <si>
    <t>Hardware and perpetual software</t>
  </si>
  <si>
    <t>Subscription and recurring services</t>
  </si>
  <si>
    <t>Professional services and other</t>
  </si>
  <si>
    <t xml:space="preserve">Subscription and recurring services include subscription, maintenance and support revenues, term licenses, and recurring transaction revenue.  </t>
  </si>
  <si>
    <t>Field Systems</t>
  </si>
  <si>
    <t>Transportation and Logistics</t>
  </si>
  <si>
    <t>FIELD SYSTEMS</t>
  </si>
  <si>
    <t>TRANSPORTATION AND LOGISTICS</t>
  </si>
  <si>
    <t>ARR is calculated by taking our subscription and maintenance and support revenue for the current quarter and adding the portion of the contract value of all our term licenses attributable to the current quarter, then dividing that sum by the number of days in the quarter and then multiplying that quotient by 365.</t>
  </si>
  <si>
    <t>AECO</t>
  </si>
  <si>
    <t>Revenue by Geography</t>
  </si>
  <si>
    <t>Revenue by Type*</t>
  </si>
  <si>
    <t>Revenue by Segment**</t>
  </si>
  <si>
    <t>Revenue by Geography (% of Total)</t>
  </si>
  <si>
    <t>Diluted net income per share</t>
  </si>
  <si>
    <t>NET INCOME</t>
  </si>
  <si>
    <t>Annualized Recurring Revenue***</t>
  </si>
  <si>
    <t>GAAP net income:</t>
  </si>
  <si>
    <t>Non-GAAP net income:</t>
  </si>
  <si>
    <t>GAAP diluted net income per share:</t>
  </si>
  <si>
    <t>Non-GAAP diluted net income per share:</t>
  </si>
  <si>
    <t>Income (loss) from equity method investments, net</t>
  </si>
  <si>
    <t>Leverage ratio refers to net debt (i.e. total debt minus cash and short-term investments) divided by adjusted EBITDA on a trailing twelve month basis.  Adjusted EBITDA refers to non-GAAP operating income plus depreciation and cloud computing amortization plus income from equity method investments.</t>
  </si>
  <si>
    <t>Operating margin (% of segment revenue)</t>
  </si>
  <si>
    <t>Adjusted EBITDA refers to non-GAAP operating income plus depreciation expense, cloud computing amortization, and income from equity method investments, net, excluding our proportionate share of items such as goodwill impairment, amortization of purchased intangibles, stock-based compensation, and restructuring costs.</t>
  </si>
  <si>
    <t>Other non-operating (expense) income, net</t>
  </si>
  <si>
    <t>Tax Rate %</t>
  </si>
  <si>
    <t>NON-OPERATING (EXPENSE) INCOME AND INCOME TAXES</t>
  </si>
  <si>
    <t>Net cash provided by (used in) operating activities</t>
  </si>
  <si>
    <t>Restructuring</t>
  </si>
  <si>
    <t>GAAP research and development expenses:</t>
  </si>
  <si>
    <t>Non-GAAP research and development expenses:</t>
  </si>
  <si>
    <t>GAAP sales and marketing expenses:</t>
  </si>
  <si>
    <t>Non-GAAP sales and marketing expenses:</t>
  </si>
  <si>
    <t>GAAP general and adminstrative expenses:</t>
  </si>
  <si>
    <t>Other costs</t>
  </si>
  <si>
    <t>Non-GAAP general and administrative expenses:</t>
  </si>
  <si>
    <t>Operating expense:</t>
  </si>
  <si>
    <t>Total operating expense</t>
  </si>
  <si>
    <t>To help our readers understand our past financial performance and our future results, we supplement the financial results that we provide in accordance with generally accepted accounting principles, or GAAP, with non-GAAP financial measures. The non-GAAP financial measure included in the table above is leverage ratio, as it includes adjusted EBITDA in its calculation. The method we use to produce non-GAAP results is not computed according to GAAP and may differ from the methods used by other companies. We have provided this ratio as many investors find it to be a valuable metric to measure a company’s ability to service indebtedness. Our non-GAAP measures are not meant to be considered in isolation or as a substitute for comparable GAAP measures and should be read only in conjunction with our consolidated financial statements prepared in accordance with GAAP. Our management regularly uses our supplemental non-GAAP financial measures internally to understand, manage, and evaluate our business and make operating decisions. These non-GAAP measures are among the primary factors management uses in planning for and forecasting future periods. We believe that this non-GAAP financial measure reflects an additional way of viewing aspects of our operations that provides a supplemental understanding of factors and trends affecting our liquidity. </t>
  </si>
  <si>
    <t>To help our readers understand our past financial performance and our future results, we supplement the financial results that we provide in accordance with generally accepted accounting principles, or GAAP, with non-GAAP financial measures. The non-GAAP financial measures included in the table above are non-GAAP gross margin, non-GAAP operating expenses, non-GAAP operating income, non-GAAP non-operating income (expense), net, non-GAAP income tax provision, non-GAAP net income, and non-GAAP diluted net income per share. The method we use to produce non-GAAP results is not computed according to GAAP and may differ from the methods used by other companies. Our non-GAAP results are not meant to be considered in isolation or as a substitute for comparable GAAP measures and should be read only in conjunction with our consolidated financial statements prepared in accordance with GAAP. Our management regularly uses our supplemental non-GAAP financial measures internally to understand, manage and evaluate our business and make operating decisions. These non-GAAP measures are among the primary factors management uses in planning for and forecasting future periods.  We believe that these non-GAAP financial measures reflect an additional way of viewing aspects of our operations that, when viewed with our GAAP results, provide a more complete understanding of factors and trends affecting our business. For detailed explanations of the adjustments made to comparable GAAP measures please refer to the individually reported press releases and related Form 8-K.</t>
  </si>
  <si>
    <t>STOCK-BASED COMPENSATION AND DEFERRED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</si>
</sst>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_(* \(#,##0.00\);_(* &quot;-&quot;??_);_(@_)"/>
    <numFmt numFmtId="164" formatCode="* #,##0.0,,;* \(#,##0.0,,\);* &quot;-&quot;;_(@_)"/>
    <numFmt numFmtId="165" formatCode="#,##0.0_)%;\(#,##0.0\)%;&quot;-&quot;_)\%;_(@_)"/>
    <numFmt numFmtId="166" formatCode="* #0.0,,;* \(#0.0,,\);* &quot;-&quot;;_(@_)"/>
    <numFmt numFmtId="167" formatCode="* #,##0.00;* \(#,##0.00\);* &quot;-&quot;;_(@_)"/>
    <numFmt numFmtId="168" formatCode="#0;&quot;-&quot;#0;#0;_(@_)"/>
    <numFmt numFmtId="169" formatCode="&quot;$&quot;* #,##0.0,,_);&quot;$&quot;* \(#,##0.0,,\);&quot;$&quot;* &quot;-&quot;_);_(@_)"/>
    <numFmt numFmtId="170" formatCode="&quot;$&quot;* #,##0.00_);&quot;$&quot;* \(#,##0.00\);&quot;$&quot;* &quot;-&quot;_);_(@_)"/>
    <numFmt numFmtId="171" formatCode="#,##0_)%;\(#,##0\)%;&quot;-&quot;_)\%;_(@_)"/>
    <numFmt numFmtId="172" formatCode="#0;\(#0\);&quot;-&quot;;_(@_)"/>
    <numFmt numFmtId="173" formatCode="* #,##0.0,,_);&quot;$&quot;* \(#,##0.0,,\);&quot;$&quot;* &quot;-&quot;_);_(@_)"/>
    <numFmt numFmtId="174" formatCode="* #,##0.0,,_);* \(#,##0.0,,\);* &quot;-&quot;_);_(@_)"/>
    <numFmt numFmtId="175" formatCode="* #,##0.0,,_);&quot;$&quot;* \(#,##0.0,,\);* &quot;-&quot;_);_(@_)"/>
    <numFmt numFmtId="176" formatCode="_(#,##0_);_(\(#,##0\);_(&quot;—&quot;_);_(@_)"/>
    <numFmt numFmtId="177" formatCode="_(#,##0.0_);_(\(#,##0.0\);_(&quot;—&quot;_);_(@_)"/>
    <numFmt numFmtId="178" formatCode="_(#,##0.00_);_(\(#,##0.00\);_(&quot;-&quot;_);_(@_)"/>
    <numFmt numFmtId="179" formatCode="_(* #,##0.0_);_(* \(#,##0.0\);_(* &quot;-&quot;?_);_(@_)"/>
    <numFmt numFmtId="180" formatCode="0.0%"/>
    <numFmt numFmtId="181" formatCode="* #,##0.0,,_);* \(#,##0.0,,\);&quot;$&quot;* &quot;-&quot;_);_(@_)"/>
    <numFmt numFmtId="182" formatCode="&quot;$&quot;* #,##0.0,,_);&quot;$&quot;* \(#,##0.0,,\);&quot;$&quot;* &quot;—&quot;_);_(@_)"/>
    <numFmt numFmtId="183" formatCode="* #,##0.0,,;* \(#,##0.0,,\);* &quot;—&quot;;_(@_)"/>
    <numFmt numFmtId="184" formatCode="* #0.0,,;* \(#0.0,,\);* &quot;—&quot;;_(@_)"/>
    <numFmt numFmtId="185" formatCode="&quot;$&quot;* #,##0.00_);&quot;$&quot;* \(#,##0.00\);&quot;$&quot;* &quot;—&quot;_);_(@_)"/>
    <numFmt numFmtId="186" formatCode="#,##0.0_)%;\(#,##0.0\)%;&quot;—&quot;_)\%;_(@_)"/>
    <numFmt numFmtId="187" formatCode="&quot;$&quot;#,##0.0,,_);&quot;$&quot;\(#,##0.0,,\);&quot;$&quot;&quot;—&quot;_);_(@_)"/>
  </numFmts>
  <fonts count="20" x14ac:knownFonts="1">
    <font>
      <sz val="10"/>
      <name val="Arial"/>
    </font>
    <font>
      <sz val="10"/>
      <color rgb="FF000000"/>
      <name val="Arial"/>
      <family val="2"/>
    </font>
    <font>
      <b/>
      <sz val="10"/>
      <color rgb="FF000000"/>
      <name val="Arial"/>
      <family val="2"/>
    </font>
    <font>
      <sz val="10"/>
      <color rgb="FF000000"/>
      <name val="Times New Roman"/>
      <family val="1"/>
    </font>
    <font>
      <sz val="10"/>
      <color rgb="FFEE2724"/>
      <name val="Arial"/>
      <family val="2"/>
    </font>
    <font>
      <sz val="12"/>
      <color rgb="FF000000"/>
      <name val="Arial"/>
      <family val="2"/>
    </font>
    <font>
      <b/>
      <sz val="14"/>
      <color rgb="FF000000"/>
      <name val="Arial"/>
      <family val="2"/>
    </font>
    <font>
      <sz val="10"/>
      <name val="Arial"/>
      <family val="2"/>
    </font>
    <font>
      <b/>
      <sz val="10"/>
      <name val="Arial"/>
      <family val="2"/>
    </font>
    <font>
      <b/>
      <sz val="10"/>
      <color rgb="FF242424"/>
      <name val="Arial"/>
      <family val="2"/>
    </font>
    <font>
      <b/>
      <sz val="10"/>
      <color rgb="FFEE2724"/>
      <name val="Arial"/>
      <family val="2"/>
    </font>
    <font>
      <sz val="14"/>
      <color rgb="FF000000"/>
      <name val="Arial"/>
      <family val="2"/>
    </font>
    <font>
      <sz val="10"/>
      <color theme="1"/>
      <name val="Arial"/>
      <family val="2"/>
    </font>
    <font>
      <sz val="10"/>
      <color rgb="FFFF0000"/>
      <name val="Arial"/>
      <family val="2"/>
    </font>
    <font>
      <sz val="10"/>
      <name val="Arial"/>
      <family val="2"/>
    </font>
    <font>
      <sz val="10"/>
      <name val="Times New Roman"/>
      <family val="1"/>
    </font>
    <font>
      <sz val="10"/>
      <name val="Arial"/>
      <family val="2"/>
    </font>
    <font>
      <sz val="10"/>
      <color rgb="FF000000"/>
      <name val="Arial"/>
      <family val="2"/>
    </font>
    <font>
      <sz val="10"/>
      <color rgb="FF000000"/>
      <name val="Arial"/>
      <family val="2"/>
    </font>
    <font>
      <sz val="10"/>
      <color rgb="FF000000"/>
      <name val="Arial"/>
      <family val="2"/>
    </font>
  </fonts>
  <fills count="6">
    <fill>
      <patternFill patternType="none"/>
    </fill>
    <fill>
      <patternFill patternType="gray125"/>
    </fill>
    <fill>
      <patternFill patternType="solid">
        <fgColor rgb="FFFFFFFF"/>
        <bgColor indexed="64"/>
      </patternFill>
    </fill>
    <fill>
      <patternFill patternType="solid">
        <fgColor rgb="FFFFFF99"/>
        <bgColor indexed="64"/>
      </patternFill>
    </fill>
    <fill>
      <patternFill patternType="solid">
        <fgColor rgb="FF69FFFF"/>
        <bgColor indexed="64"/>
      </patternFill>
    </fill>
    <fill>
      <patternFill patternType="solid">
        <fgColor rgb="FF66FFFF"/>
        <bgColor indexed="64"/>
      </patternFill>
    </fill>
  </fills>
  <borders count="40">
    <border>
      <left/>
      <right/>
      <top/>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
      <left/>
      <right/>
      <top/>
      <bottom style="thin">
        <color indexed="64"/>
      </bottom>
      <diagonal/>
    </border>
    <border>
      <left/>
      <right/>
      <top style="thin">
        <color indexed="64"/>
      </top>
      <bottom style="thin">
        <color indexed="64"/>
      </bottom>
      <diagonal/>
    </border>
    <border>
      <left/>
      <right/>
      <top style="thin">
        <color rgb="FF000000"/>
      </top>
      <bottom style="double">
        <color auto="1"/>
      </bottom>
      <diagonal/>
    </border>
    <border>
      <left/>
      <right/>
      <top/>
      <bottom style="double">
        <color auto="1"/>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rgb="FF000000"/>
      </top>
      <bottom/>
      <diagonal/>
    </border>
    <border>
      <left/>
      <right/>
      <top style="double">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rgb="FF000000"/>
      </top>
      <bottom style="thin">
        <color indexed="64"/>
      </bottom>
      <diagonal/>
    </border>
    <border>
      <left/>
      <right/>
      <top style="double">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bottom style="double">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indexed="64"/>
      </right>
      <top/>
      <bottom/>
      <diagonal/>
    </border>
  </borders>
  <cellStyleXfs count="5">
    <xf numFmtId="0" fontId="0" fillId="0" borderId="0"/>
    <xf numFmtId="0" fontId="3" fillId="0" borderId="0" applyBorder="0">
      <alignment wrapText="1"/>
    </xf>
    <xf numFmtId="0" fontId="3" fillId="0" borderId="0" applyBorder="0">
      <alignment wrapText="1"/>
    </xf>
    <xf numFmtId="9" fontId="14" fillId="0" borderId="0" applyFont="0" applyFill="0" applyBorder="0" applyAlignment="0" applyProtection="0"/>
    <xf numFmtId="43" fontId="16" fillId="0" borderId="0" applyFont="0" applyFill="0" applyBorder="0" applyAlignment="0" applyProtection="0"/>
  </cellStyleXfs>
  <cellXfs count="314">
    <xf numFmtId="0" fontId="0" fillId="0" borderId="0" xfId="0"/>
    <xf numFmtId="0" fontId="1" fillId="2" borderId="0" xfId="0" applyFont="1" applyFill="1" applyAlignment="1">
      <alignment horizontal="center" wrapText="1"/>
    </xf>
    <xf numFmtId="0" fontId="1" fillId="2" borderId="0" xfId="0" applyFont="1" applyFill="1" applyAlignment="1">
      <alignment wrapText="1"/>
    </xf>
    <xf numFmtId="0" fontId="1" fillId="2" borderId="0" xfId="0" applyFont="1" applyFill="1" applyAlignment="1">
      <alignment horizontal="right" wrapText="1"/>
    </xf>
    <xf numFmtId="0" fontId="1" fillId="2" borderId="5" xfId="0" applyFont="1" applyFill="1" applyBorder="1" applyAlignment="1">
      <alignment wrapText="1"/>
    </xf>
    <xf numFmtId="169" fontId="1" fillId="4" borderId="0" xfId="0" applyNumberFormat="1" applyFont="1" applyFill="1" applyAlignment="1">
      <alignment wrapText="1"/>
    </xf>
    <xf numFmtId="164" fontId="1" fillId="4" borderId="0" xfId="0" applyNumberFormat="1" applyFont="1" applyFill="1" applyAlignment="1">
      <alignment wrapText="1"/>
    </xf>
    <xf numFmtId="164" fontId="1" fillId="4" borderId="1" xfId="0" applyNumberFormat="1" applyFont="1" applyFill="1" applyBorder="1" applyAlignment="1">
      <alignment wrapText="1"/>
    </xf>
    <xf numFmtId="169" fontId="1" fillId="4" borderId="7" xfId="0" applyNumberFormat="1" applyFont="1" applyFill="1" applyBorder="1" applyAlignment="1">
      <alignment wrapText="1"/>
    </xf>
    <xf numFmtId="0" fontId="1" fillId="4" borderId="5" xfId="0" applyFont="1" applyFill="1" applyBorder="1" applyAlignment="1">
      <alignment horizontal="left" wrapText="1"/>
    </xf>
    <xf numFmtId="0" fontId="1" fillId="4" borderId="0" xfId="0" applyFont="1" applyFill="1" applyAlignment="1">
      <alignment horizontal="left" wrapText="1"/>
    </xf>
    <xf numFmtId="0" fontId="1" fillId="4" borderId="8" xfId="0" applyFont="1" applyFill="1" applyBorder="1" applyAlignment="1">
      <alignment horizontal="left" wrapText="1"/>
    </xf>
    <xf numFmtId="169" fontId="1" fillId="4" borderId="5" xfId="0" applyNumberFormat="1" applyFont="1" applyFill="1" applyBorder="1" applyAlignment="1">
      <alignment wrapText="1"/>
    </xf>
    <xf numFmtId="0" fontId="1" fillId="4" borderId="5" xfId="0" applyFont="1" applyFill="1" applyBorder="1" applyAlignment="1">
      <alignment horizontal="right" wrapText="1"/>
    </xf>
    <xf numFmtId="0" fontId="7" fillId="0" borderId="5" xfId="0" applyFont="1" applyBorder="1" applyAlignment="1">
      <alignment wrapText="1"/>
    </xf>
    <xf numFmtId="169" fontId="1" fillId="4" borderId="6" xfId="0" applyNumberFormat="1" applyFont="1" applyFill="1" applyBorder="1" applyAlignment="1">
      <alignment wrapText="1"/>
    </xf>
    <xf numFmtId="165" fontId="1" fillId="4" borderId="0" xfId="0" applyNumberFormat="1" applyFont="1" applyFill="1" applyAlignment="1">
      <alignment horizontal="right" wrapText="1"/>
    </xf>
    <xf numFmtId="164" fontId="1" fillId="0" borderId="0" xfId="0" applyNumberFormat="1" applyFont="1" applyAlignment="1">
      <alignment wrapText="1"/>
    </xf>
    <xf numFmtId="165" fontId="1" fillId="4" borderId="6" xfId="0" applyNumberFormat="1" applyFont="1" applyFill="1" applyBorder="1" applyAlignment="1">
      <alignment horizontal="right" wrapText="1"/>
    </xf>
    <xf numFmtId="0" fontId="1" fillId="4" borderId="0" xfId="0" applyFont="1" applyFill="1" applyAlignment="1">
      <alignment horizontal="right" wrapText="1"/>
    </xf>
    <xf numFmtId="0" fontId="7" fillId="2" borderId="0" xfId="0" applyFont="1" applyFill="1" applyAlignment="1">
      <alignment wrapText="1"/>
    </xf>
    <xf numFmtId="0" fontId="4" fillId="2" borderId="5" xfId="0" applyFont="1" applyFill="1" applyBorder="1" applyAlignment="1">
      <alignment horizontal="center" wrapText="1"/>
    </xf>
    <xf numFmtId="171" fontId="1" fillId="4" borderId="0" xfId="0" applyNumberFormat="1" applyFont="1" applyFill="1" applyAlignment="1">
      <alignment horizontal="right" wrapText="1"/>
    </xf>
    <xf numFmtId="171" fontId="1" fillId="4" borderId="6" xfId="0" applyNumberFormat="1" applyFont="1" applyFill="1" applyBorder="1" applyAlignment="1">
      <alignment horizontal="right" wrapText="1"/>
    </xf>
    <xf numFmtId="165" fontId="1" fillId="4" borderId="1" xfId="0" applyNumberFormat="1" applyFont="1" applyFill="1" applyBorder="1" applyAlignment="1">
      <alignment horizontal="right" wrapText="1"/>
    </xf>
    <xf numFmtId="0" fontId="1" fillId="0" borderId="5" xfId="0" applyFont="1" applyBorder="1" applyAlignment="1">
      <alignment wrapText="1"/>
    </xf>
    <xf numFmtId="0" fontId="1" fillId="0" borderId="0" xfId="0" applyFont="1" applyAlignment="1">
      <alignment horizontal="center" wrapText="1"/>
    </xf>
    <xf numFmtId="0" fontId="7" fillId="0" borderId="0" xfId="0" applyFont="1" applyAlignment="1">
      <alignment wrapText="1"/>
    </xf>
    <xf numFmtId="173" fontId="1" fillId="0" borderId="0" xfId="0" applyNumberFormat="1" applyFont="1" applyAlignment="1">
      <alignment wrapText="1"/>
    </xf>
    <xf numFmtId="0" fontId="1" fillId="0" borderId="5" xfId="0" applyFont="1" applyBorder="1" applyAlignment="1">
      <alignment horizontal="center" wrapText="1"/>
    </xf>
    <xf numFmtId="0" fontId="3" fillId="0" borderId="5" xfId="0" applyFont="1" applyBorder="1" applyAlignment="1">
      <alignment wrapText="1"/>
    </xf>
    <xf numFmtId="172" fontId="1" fillId="0" borderId="1" xfId="0" applyNumberFormat="1" applyFont="1" applyBorder="1" applyAlignment="1">
      <alignment horizontal="center" wrapText="1"/>
    </xf>
    <xf numFmtId="0" fontId="1" fillId="0" borderId="1" xfId="0" applyFont="1" applyBorder="1" applyAlignment="1">
      <alignment horizontal="center" wrapText="1"/>
    </xf>
    <xf numFmtId="169" fontId="1" fillId="0" borderId="0" xfId="0" applyNumberFormat="1" applyFont="1" applyAlignment="1">
      <alignment wrapText="1"/>
    </xf>
    <xf numFmtId="0" fontId="1" fillId="0" borderId="0" xfId="0" applyFont="1" applyAlignment="1">
      <alignment horizontal="right" wrapText="1"/>
    </xf>
    <xf numFmtId="0" fontId="1" fillId="0" borderId="0" xfId="0" applyFont="1" applyAlignment="1">
      <alignment wrapText="1"/>
    </xf>
    <xf numFmtId="173" fontId="1" fillId="4" borderId="0" xfId="0" applyNumberFormat="1" applyFont="1" applyFill="1" applyAlignment="1">
      <alignment wrapText="1"/>
    </xf>
    <xf numFmtId="169" fontId="1" fillId="0" borderId="6" xfId="0" applyNumberFormat="1" applyFont="1" applyBorder="1" applyAlignment="1">
      <alignment wrapText="1"/>
    </xf>
    <xf numFmtId="171" fontId="1" fillId="0" borderId="0" xfId="0" applyNumberFormat="1" applyFont="1" applyAlignment="1">
      <alignment horizontal="right" wrapText="1"/>
    </xf>
    <xf numFmtId="171" fontId="1" fillId="0" borderId="1" xfId="0" applyNumberFormat="1" applyFont="1" applyBorder="1" applyAlignment="1">
      <alignment horizontal="right" wrapText="1"/>
    </xf>
    <xf numFmtId="171" fontId="1" fillId="0" borderId="6" xfId="0" applyNumberFormat="1" applyFont="1" applyBorder="1" applyAlignment="1">
      <alignment horizontal="right" wrapText="1"/>
    </xf>
    <xf numFmtId="0" fontId="1" fillId="0" borderId="5" xfId="0" applyFont="1" applyBorder="1" applyAlignment="1">
      <alignment horizontal="right" wrapText="1"/>
    </xf>
    <xf numFmtId="0" fontId="1" fillId="0" borderId="0" xfId="0" applyFont="1" applyAlignment="1">
      <alignment horizontal="left" wrapText="1"/>
    </xf>
    <xf numFmtId="0" fontId="4" fillId="0" borderId="0" xfId="0" applyFont="1" applyAlignment="1">
      <alignment wrapText="1"/>
    </xf>
    <xf numFmtId="0" fontId="4" fillId="0" borderId="0" xfId="0" applyFont="1" applyAlignment="1">
      <alignment horizontal="left" wrapText="1" indent="2"/>
    </xf>
    <xf numFmtId="0" fontId="4" fillId="0" borderId="0" xfId="0" applyFont="1" applyAlignment="1">
      <alignment horizontal="center" wrapText="1"/>
    </xf>
    <xf numFmtId="0" fontId="4" fillId="0" borderId="5" xfId="0" applyFont="1" applyBorder="1" applyAlignment="1">
      <alignment wrapText="1"/>
    </xf>
    <xf numFmtId="0" fontId="4" fillId="0" borderId="0" xfId="0" applyFont="1" applyAlignment="1">
      <alignment horizontal="left" wrapText="1"/>
    </xf>
    <xf numFmtId="0" fontId="4" fillId="0" borderId="0" xfId="0" applyFont="1" applyAlignment="1">
      <alignment horizontal="right" wrapText="1"/>
    </xf>
    <xf numFmtId="164" fontId="1" fillId="0" borderId="1" xfId="0" applyNumberFormat="1" applyFont="1" applyBorder="1" applyAlignment="1">
      <alignment wrapText="1"/>
    </xf>
    <xf numFmtId="169" fontId="7" fillId="0" borderId="0" xfId="0" applyNumberFormat="1" applyFont="1" applyAlignment="1">
      <alignment wrapText="1"/>
    </xf>
    <xf numFmtId="164" fontId="7" fillId="0" borderId="0" xfId="0" applyNumberFormat="1" applyFont="1" applyAlignment="1">
      <alignment wrapText="1"/>
    </xf>
    <xf numFmtId="174" fontId="1" fillId="0" borderId="0" xfId="2" applyNumberFormat="1" applyFont="1">
      <alignment wrapText="1"/>
    </xf>
    <xf numFmtId="174" fontId="1" fillId="4" borderId="0" xfId="0" applyNumberFormat="1" applyFont="1" applyFill="1" applyAlignment="1">
      <alignment wrapText="1"/>
    </xf>
    <xf numFmtId="169" fontId="1" fillId="0" borderId="0" xfId="2" applyNumberFormat="1" applyFont="1">
      <alignment wrapText="1"/>
    </xf>
    <xf numFmtId="175" fontId="1" fillId="0" borderId="0" xfId="2" applyNumberFormat="1" applyFont="1" applyBorder="1">
      <alignment wrapText="1"/>
    </xf>
    <xf numFmtId="165" fontId="1" fillId="0" borderId="0" xfId="0" applyNumberFormat="1" applyFont="1" applyAlignment="1">
      <alignment horizontal="right" wrapText="1"/>
    </xf>
    <xf numFmtId="165" fontId="1" fillId="0" borderId="6" xfId="0" applyNumberFormat="1" applyFont="1" applyBorder="1" applyAlignment="1">
      <alignment horizontal="right" wrapText="1"/>
    </xf>
    <xf numFmtId="168" fontId="1" fillId="0" borderId="1" xfId="0" applyNumberFormat="1" applyFont="1" applyBorder="1" applyAlignment="1">
      <alignment horizontal="center" wrapText="1"/>
    </xf>
    <xf numFmtId="173" fontId="1" fillId="4" borderId="6" xfId="0" applyNumberFormat="1" applyFont="1" applyFill="1" applyBorder="1" applyAlignment="1">
      <alignment wrapText="1"/>
    </xf>
    <xf numFmtId="173" fontId="1" fillId="0" borderId="11" xfId="0" applyNumberFormat="1" applyFont="1" applyBorder="1" applyAlignment="1">
      <alignment wrapText="1"/>
    </xf>
    <xf numFmtId="174" fontId="1" fillId="4" borderId="11" xfId="0" applyNumberFormat="1" applyFont="1" applyFill="1" applyBorder="1" applyAlignment="1">
      <alignment wrapText="1"/>
    </xf>
    <xf numFmtId="169" fontId="1" fillId="0" borderId="7" xfId="0" applyNumberFormat="1" applyFont="1" applyBorder="1" applyAlignment="1">
      <alignment wrapText="1"/>
    </xf>
    <xf numFmtId="0" fontId="1" fillId="0" borderId="8" xfId="0" applyFont="1" applyBorder="1" applyAlignment="1">
      <alignment wrapText="1"/>
    </xf>
    <xf numFmtId="174" fontId="1" fillId="0" borderId="0" xfId="0" applyNumberFormat="1" applyFont="1" applyAlignment="1">
      <alignment wrapText="1"/>
    </xf>
    <xf numFmtId="0" fontId="1" fillId="0" borderId="3" xfId="0" applyFont="1" applyBorder="1" applyAlignment="1">
      <alignment wrapText="1"/>
    </xf>
    <xf numFmtId="0" fontId="3" fillId="0" borderId="4" xfId="0" applyFont="1" applyBorder="1" applyAlignment="1">
      <alignment wrapText="1"/>
    </xf>
    <xf numFmtId="0" fontId="2" fillId="0" borderId="5" xfId="0" applyFont="1" applyBorder="1" applyAlignment="1">
      <alignment horizontal="center" wrapText="1"/>
    </xf>
    <xf numFmtId="169" fontId="1" fillId="0" borderId="5" xfId="0" applyNumberFormat="1" applyFont="1" applyBorder="1" applyAlignment="1">
      <alignment wrapText="1"/>
    </xf>
    <xf numFmtId="169" fontId="1" fillId="0" borderId="9" xfId="0" applyNumberFormat="1" applyFont="1" applyBorder="1" applyAlignment="1">
      <alignment wrapText="1"/>
    </xf>
    <xf numFmtId="0" fontId="3" fillId="0" borderId="2" xfId="0" applyFont="1" applyBorder="1" applyAlignment="1">
      <alignment wrapText="1"/>
    </xf>
    <xf numFmtId="164" fontId="1" fillId="0" borderId="11" xfId="0" applyNumberFormat="1" applyFont="1" applyBorder="1" applyAlignment="1">
      <alignment wrapText="1"/>
    </xf>
    <xf numFmtId="0" fontId="2" fillId="0" borderId="3" xfId="0" applyFont="1" applyBorder="1" applyAlignment="1">
      <alignment horizontal="center" wrapText="1"/>
    </xf>
    <xf numFmtId="0" fontId="1" fillId="0" borderId="3" xfId="0" applyFont="1" applyBorder="1" applyAlignment="1">
      <alignment horizontal="right" wrapText="1"/>
    </xf>
    <xf numFmtId="0" fontId="1" fillId="0" borderId="0" xfId="0" applyFont="1" applyAlignment="1">
      <alignment horizontal="center" vertical="top" wrapText="1"/>
    </xf>
    <xf numFmtId="173" fontId="1" fillId="0" borderId="12" xfId="0" applyNumberFormat="1" applyFont="1" applyBorder="1" applyAlignment="1">
      <alignment wrapText="1"/>
    </xf>
    <xf numFmtId="0" fontId="0" fillId="4" borderId="0" xfId="0" applyFill="1"/>
    <xf numFmtId="176" fontId="1" fillId="0" borderId="0" xfId="0" applyNumberFormat="1" applyFont="1"/>
    <xf numFmtId="177" fontId="1" fillId="0" borderId="0" xfId="0" applyNumberFormat="1" applyFont="1"/>
    <xf numFmtId="0" fontId="3" fillId="0" borderId="0" xfId="2" applyAlignment="1"/>
    <xf numFmtId="0" fontId="1" fillId="4" borderId="0" xfId="2" applyFont="1" applyFill="1" applyAlignment="1">
      <alignment horizontal="left" wrapText="1"/>
    </xf>
    <xf numFmtId="165" fontId="1" fillId="0" borderId="0" xfId="2" applyNumberFormat="1" applyFont="1" applyAlignment="1">
      <alignment horizontal="right" wrapText="1"/>
    </xf>
    <xf numFmtId="165" fontId="1" fillId="4" borderId="0" xfId="2" applyNumberFormat="1" applyFont="1" applyFill="1" applyAlignment="1">
      <alignment horizontal="right" wrapText="1"/>
    </xf>
    <xf numFmtId="0" fontId="1" fillId="4" borderId="0" xfId="2" applyFont="1" applyFill="1" applyAlignment="1">
      <alignment horizontal="right" wrapText="1"/>
    </xf>
    <xf numFmtId="169" fontId="1" fillId="0" borderId="6" xfId="2" applyNumberFormat="1" applyFont="1" applyBorder="1">
      <alignment wrapText="1"/>
    </xf>
    <xf numFmtId="169" fontId="1" fillId="4" borderId="6" xfId="2" applyNumberFormat="1" applyFont="1" applyFill="1" applyBorder="1">
      <alignment wrapText="1"/>
    </xf>
    <xf numFmtId="170" fontId="1" fillId="0" borderId="0" xfId="2" applyNumberFormat="1" applyFont="1">
      <alignment wrapText="1"/>
    </xf>
    <xf numFmtId="170" fontId="1" fillId="5" borderId="0" xfId="2" applyNumberFormat="1" applyFont="1" applyFill="1">
      <alignment wrapText="1"/>
    </xf>
    <xf numFmtId="178" fontId="1" fillId="0" borderId="0" xfId="0" applyNumberFormat="1" applyFont="1"/>
    <xf numFmtId="178" fontId="1" fillId="5" borderId="0" xfId="0" applyNumberFormat="1" applyFont="1" applyFill="1"/>
    <xf numFmtId="167" fontId="1" fillId="0" borderId="1" xfId="0" applyNumberFormat="1" applyFont="1" applyBorder="1" applyAlignment="1">
      <alignment wrapText="1"/>
    </xf>
    <xf numFmtId="167" fontId="1" fillId="5" borderId="1" xfId="0" applyNumberFormat="1" applyFont="1" applyFill="1" applyBorder="1" applyAlignment="1">
      <alignment wrapText="1"/>
    </xf>
    <xf numFmtId="170" fontId="1" fillId="0" borderId="7" xfId="0" applyNumberFormat="1" applyFont="1" applyBorder="1" applyAlignment="1">
      <alignment wrapText="1"/>
    </xf>
    <xf numFmtId="170" fontId="1" fillId="5" borderId="7" xfId="0" applyNumberFormat="1" applyFont="1" applyFill="1" applyBorder="1" applyAlignment="1">
      <alignment wrapText="1"/>
    </xf>
    <xf numFmtId="0" fontId="1" fillId="0" borderId="8" xfId="0" applyFont="1" applyBorder="1" applyAlignment="1">
      <alignment horizontal="left" wrapText="1"/>
    </xf>
    <xf numFmtId="169" fontId="1" fillId="5" borderId="0" xfId="0" applyNumberFormat="1" applyFont="1" applyFill="1" applyAlignment="1">
      <alignment wrapText="1"/>
    </xf>
    <xf numFmtId="173" fontId="1" fillId="5" borderId="0" xfId="0" applyNumberFormat="1" applyFont="1" applyFill="1" applyAlignment="1">
      <alignment wrapText="1"/>
    </xf>
    <xf numFmtId="169" fontId="1" fillId="5" borderId="5" xfId="0" applyNumberFormat="1" applyFont="1" applyFill="1" applyBorder="1" applyAlignment="1">
      <alignment wrapText="1"/>
    </xf>
    <xf numFmtId="0" fontId="1" fillId="5" borderId="0" xfId="0" applyFont="1" applyFill="1" applyAlignment="1">
      <alignment horizontal="right" wrapText="1"/>
    </xf>
    <xf numFmtId="169" fontId="1" fillId="0" borderId="13" xfId="0" applyNumberFormat="1" applyFont="1" applyBorder="1" applyAlignment="1">
      <alignment wrapText="1"/>
    </xf>
    <xf numFmtId="169" fontId="1" fillId="5" borderId="13" xfId="0" applyNumberFormat="1" applyFont="1" applyFill="1" applyBorder="1" applyAlignment="1">
      <alignment wrapText="1"/>
    </xf>
    <xf numFmtId="0" fontId="3" fillId="0" borderId="15" xfId="0" applyFont="1" applyBorder="1" applyAlignment="1">
      <alignment wrapText="1"/>
    </xf>
    <xf numFmtId="0" fontId="3" fillId="0" borderId="16" xfId="0" applyFont="1" applyBorder="1" applyAlignment="1">
      <alignment wrapText="1"/>
    </xf>
    <xf numFmtId="0" fontId="1" fillId="0" borderId="16" xfId="0" applyFont="1" applyBorder="1" applyAlignment="1">
      <alignment wrapText="1"/>
    </xf>
    <xf numFmtId="0" fontId="4" fillId="0" borderId="16" xfId="0" applyFont="1" applyBorder="1" applyAlignment="1">
      <alignment wrapText="1"/>
    </xf>
    <xf numFmtId="0" fontId="3" fillId="0" borderId="18" xfId="0" applyFont="1" applyBorder="1" applyAlignment="1">
      <alignment wrapText="1"/>
    </xf>
    <xf numFmtId="0" fontId="3" fillId="0" borderId="19" xfId="0" applyFont="1" applyBorder="1" applyAlignment="1">
      <alignment wrapText="1"/>
    </xf>
    <xf numFmtId="0" fontId="3" fillId="0" borderId="20" xfId="0" applyFont="1" applyBorder="1" applyAlignment="1">
      <alignment wrapText="1"/>
    </xf>
    <xf numFmtId="0" fontId="1" fillId="0" borderId="21" xfId="0" applyFont="1" applyBorder="1" applyAlignment="1">
      <alignment wrapText="1"/>
    </xf>
    <xf numFmtId="0" fontId="1" fillId="0" borderId="11" xfId="0" applyFont="1" applyBorder="1" applyAlignment="1">
      <alignment wrapText="1"/>
    </xf>
    <xf numFmtId="0" fontId="4" fillId="0" borderId="11" xfId="0" applyFont="1" applyBorder="1" applyAlignment="1">
      <alignment wrapText="1"/>
    </xf>
    <xf numFmtId="0" fontId="12" fillId="0" borderId="0" xfId="0" applyFont="1" applyAlignment="1">
      <alignment wrapText="1"/>
    </xf>
    <xf numFmtId="0" fontId="12" fillId="0" borderId="0" xfId="0" applyFont="1"/>
    <xf numFmtId="0" fontId="4" fillId="0" borderId="5" xfId="0" applyFont="1" applyBorder="1" applyAlignment="1">
      <alignment horizontal="center" wrapText="1"/>
    </xf>
    <xf numFmtId="168" fontId="2" fillId="0" borderId="0" xfId="0" applyNumberFormat="1" applyFont="1" applyAlignment="1">
      <alignment horizontal="center" wrapText="1"/>
    </xf>
    <xf numFmtId="0" fontId="3" fillId="0" borderId="0" xfId="0" applyFont="1" applyAlignment="1">
      <alignment wrapText="1"/>
    </xf>
    <xf numFmtId="0" fontId="1" fillId="3" borderId="12" xfId="0" applyFont="1" applyFill="1" applyBorder="1" applyAlignment="1">
      <alignment horizontal="left" wrapText="1"/>
    </xf>
    <xf numFmtId="0" fontId="1" fillId="0" borderId="14" xfId="0" applyFont="1" applyBorder="1" applyAlignment="1">
      <alignment wrapText="1"/>
    </xf>
    <xf numFmtId="0" fontId="13" fillId="0" borderId="0" xfId="0" applyFont="1" applyAlignment="1">
      <alignment wrapText="1"/>
    </xf>
    <xf numFmtId="0" fontId="13" fillId="0" borderId="0" xfId="0" applyFont="1"/>
    <xf numFmtId="0" fontId="13" fillId="0" borderId="0" xfId="0" applyFont="1" applyAlignment="1">
      <alignment horizontal="left" wrapText="1"/>
    </xf>
    <xf numFmtId="169" fontId="1" fillId="4" borderId="1" xfId="0" applyNumberFormat="1" applyFont="1" applyFill="1" applyBorder="1" applyAlignment="1">
      <alignment wrapText="1"/>
    </xf>
    <xf numFmtId="0" fontId="0" fillId="0" borderId="11" xfId="0" applyBorder="1"/>
    <xf numFmtId="0" fontId="1" fillId="0" borderId="11" xfId="0" applyFont="1" applyBorder="1" applyAlignment="1">
      <alignment horizontal="right" wrapText="1"/>
    </xf>
    <xf numFmtId="0" fontId="4" fillId="0" borderId="11" xfId="0" applyFont="1" applyBorder="1" applyAlignment="1">
      <alignment horizontal="right" wrapText="1"/>
    </xf>
    <xf numFmtId="179" fontId="0" fillId="0" borderId="0" xfId="0" applyNumberFormat="1"/>
    <xf numFmtId="173" fontId="1" fillId="0" borderId="0" xfId="0" applyNumberFormat="1" applyFont="1"/>
    <xf numFmtId="0" fontId="1" fillId="2" borderId="0" xfId="0" applyFont="1" applyFill="1"/>
    <xf numFmtId="173" fontId="1" fillId="4" borderId="0" xfId="0" applyNumberFormat="1" applyFont="1" applyFill="1"/>
    <xf numFmtId="0" fontId="1" fillId="0" borderId="0" xfId="0" applyFont="1" applyAlignment="1">
      <alignment horizontal="right"/>
    </xf>
    <xf numFmtId="0" fontId="1" fillId="0" borderId="0" xfId="0" applyFont="1"/>
    <xf numFmtId="0" fontId="4" fillId="0" borderId="0" xfId="0" applyFont="1" applyAlignment="1">
      <alignment horizontal="right"/>
    </xf>
    <xf numFmtId="0" fontId="1" fillId="0" borderId="0" xfId="0" applyFont="1" applyAlignment="1">
      <alignment horizontal="left"/>
    </xf>
    <xf numFmtId="169" fontId="1" fillId="0" borderId="6" xfId="0" applyNumberFormat="1" applyFont="1" applyBorder="1"/>
    <xf numFmtId="169" fontId="1" fillId="4" borderId="6" xfId="0" applyNumberFormat="1" applyFont="1" applyFill="1" applyBorder="1"/>
    <xf numFmtId="164" fontId="1" fillId="0" borderId="0" xfId="0" applyNumberFormat="1" applyFont="1"/>
    <xf numFmtId="175" fontId="1" fillId="0" borderId="0" xfId="0" applyNumberFormat="1" applyFont="1"/>
    <xf numFmtId="175" fontId="1" fillId="4" borderId="0" xfId="0" applyNumberFormat="1" applyFont="1" applyFill="1"/>
    <xf numFmtId="174" fontId="1" fillId="0" borderId="0" xfId="0" applyNumberFormat="1" applyFont="1"/>
    <xf numFmtId="169" fontId="1" fillId="0" borderId="7" xfId="0" applyNumberFormat="1" applyFont="1" applyBorder="1"/>
    <xf numFmtId="169" fontId="1" fillId="4" borderId="7" xfId="0" applyNumberFormat="1" applyFont="1" applyFill="1" applyBorder="1"/>
    <xf numFmtId="170" fontId="1" fillId="0" borderId="10" xfId="0" applyNumberFormat="1" applyFont="1" applyBorder="1"/>
    <xf numFmtId="170" fontId="1" fillId="4" borderId="10" xfId="0" applyNumberFormat="1" applyFont="1" applyFill="1" applyBorder="1"/>
    <xf numFmtId="169" fontId="1" fillId="0" borderId="0" xfId="0" applyNumberFormat="1" applyFont="1"/>
    <xf numFmtId="169" fontId="1" fillId="4" borderId="0" xfId="0" applyNumberFormat="1" applyFont="1" applyFill="1"/>
    <xf numFmtId="164" fontId="1" fillId="0" borderId="1" xfId="0" applyNumberFormat="1" applyFont="1" applyBorder="1"/>
    <xf numFmtId="173" fontId="1" fillId="4" borderId="6" xfId="0" applyNumberFormat="1" applyFont="1" applyFill="1" applyBorder="1"/>
    <xf numFmtId="164" fontId="1" fillId="0" borderId="6" xfId="0" applyNumberFormat="1" applyFont="1" applyBorder="1"/>
    <xf numFmtId="164" fontId="1" fillId="0" borderId="5" xfId="0" applyNumberFormat="1" applyFont="1" applyBorder="1"/>
    <xf numFmtId="173" fontId="1" fillId="0" borderId="11" xfId="0" applyNumberFormat="1" applyFont="1" applyBorder="1"/>
    <xf numFmtId="173" fontId="1" fillId="4" borderId="11" xfId="0" applyNumberFormat="1" applyFont="1" applyFill="1" applyBorder="1"/>
    <xf numFmtId="0" fontId="1" fillId="0" borderId="8" xfId="0" applyFont="1" applyBorder="1"/>
    <xf numFmtId="0" fontId="1" fillId="4" borderId="8" xfId="0" applyFont="1" applyFill="1" applyBorder="1" applyAlignment="1">
      <alignment horizontal="right"/>
    </xf>
    <xf numFmtId="0" fontId="4" fillId="0" borderId="0" xfId="0" applyFont="1"/>
    <xf numFmtId="0" fontId="1" fillId="4" borderId="0" xfId="0" applyFont="1" applyFill="1" applyAlignment="1">
      <alignment horizontal="right"/>
    </xf>
    <xf numFmtId="174" fontId="1" fillId="4" borderId="0" xfId="0" applyNumberFormat="1" applyFont="1" applyFill="1"/>
    <xf numFmtId="174" fontId="1" fillId="0" borderId="1" xfId="0" applyNumberFormat="1" applyFont="1" applyBorder="1"/>
    <xf numFmtId="174" fontId="1" fillId="4" borderId="1" xfId="0" applyNumberFormat="1" applyFont="1" applyFill="1" applyBorder="1"/>
    <xf numFmtId="175" fontId="1" fillId="4" borderId="0" xfId="0" applyNumberFormat="1" applyFont="1" applyFill="1" applyAlignment="1">
      <alignment wrapText="1"/>
    </xf>
    <xf numFmtId="180" fontId="0" fillId="0" borderId="0" xfId="3" applyNumberFormat="1" applyFont="1"/>
    <xf numFmtId="0" fontId="10" fillId="0" borderId="5" xfId="0" applyFont="1" applyBorder="1" applyAlignment="1">
      <alignment horizontal="center" wrapText="1"/>
    </xf>
    <xf numFmtId="0" fontId="10" fillId="0" borderId="0" xfId="0" applyFont="1" applyAlignment="1">
      <alignment horizontal="center" wrapText="1"/>
    </xf>
    <xf numFmtId="180" fontId="1" fillId="4" borderId="5" xfId="3" applyNumberFormat="1" applyFont="1" applyFill="1" applyBorder="1" applyAlignment="1"/>
    <xf numFmtId="0" fontId="7" fillId="0" borderId="5" xfId="0" applyFont="1" applyBorder="1" applyAlignment="1">
      <alignment horizontal="center" wrapText="1"/>
    </xf>
    <xf numFmtId="0" fontId="7" fillId="0" borderId="1" xfId="0" applyFont="1" applyBorder="1" applyAlignment="1">
      <alignment horizontal="center" wrapText="1"/>
    </xf>
    <xf numFmtId="0" fontId="7" fillId="0" borderId="0" xfId="0" applyFont="1" applyAlignment="1">
      <alignment horizontal="left" wrapText="1"/>
    </xf>
    <xf numFmtId="168" fontId="7" fillId="0" borderId="1" xfId="0" applyNumberFormat="1" applyFont="1" applyBorder="1" applyAlignment="1">
      <alignment horizontal="center" wrapText="1"/>
    </xf>
    <xf numFmtId="0" fontId="7" fillId="0" borderId="0" xfId="0" applyFont="1"/>
    <xf numFmtId="0" fontId="7" fillId="4" borderId="0" xfId="0" applyFont="1" applyFill="1" applyAlignment="1">
      <alignment horizontal="center" wrapText="1"/>
    </xf>
    <xf numFmtId="168" fontId="7" fillId="4" borderId="1" xfId="0" applyNumberFormat="1" applyFont="1" applyFill="1" applyBorder="1" applyAlignment="1">
      <alignment horizontal="center" wrapText="1"/>
    </xf>
    <xf numFmtId="0" fontId="7" fillId="4" borderId="5" xfId="0" applyFont="1" applyFill="1" applyBorder="1" applyAlignment="1">
      <alignment horizontal="left" wrapText="1"/>
    </xf>
    <xf numFmtId="0" fontId="7" fillId="4" borderId="0" xfId="0" applyFont="1" applyFill="1" applyAlignment="1">
      <alignment horizontal="right" wrapText="1"/>
    </xf>
    <xf numFmtId="0" fontId="7" fillId="0" borderId="0" xfId="0" applyFont="1" applyAlignment="1">
      <alignment horizontal="right" wrapText="1"/>
    </xf>
    <xf numFmtId="174" fontId="7" fillId="0" borderId="0" xfId="0" applyNumberFormat="1" applyFont="1"/>
    <xf numFmtId="174" fontId="7" fillId="4" borderId="0" xfId="0" applyNumberFormat="1" applyFont="1" applyFill="1"/>
    <xf numFmtId="0" fontId="7" fillId="0" borderId="0" xfId="0" applyFont="1" applyAlignment="1">
      <alignment horizontal="right"/>
    </xf>
    <xf numFmtId="0" fontId="15" fillId="0" borderId="5" xfId="0" applyFont="1" applyBorder="1" applyAlignment="1">
      <alignment wrapText="1"/>
    </xf>
    <xf numFmtId="0" fontId="7" fillId="4" borderId="0" xfId="0" applyFont="1" applyFill="1" applyAlignment="1">
      <alignment horizontal="left" wrapText="1"/>
    </xf>
    <xf numFmtId="0" fontId="15" fillId="0" borderId="16" xfId="0" applyFont="1" applyBorder="1" applyAlignment="1">
      <alignment wrapText="1"/>
    </xf>
    <xf numFmtId="0" fontId="15" fillId="0" borderId="17" xfId="0" applyFont="1" applyBorder="1" applyAlignment="1">
      <alignment wrapText="1"/>
    </xf>
    <xf numFmtId="0" fontId="7" fillId="3" borderId="12" xfId="0" applyFont="1" applyFill="1" applyBorder="1" applyAlignment="1">
      <alignment horizontal="left" wrapText="1"/>
    </xf>
    <xf numFmtId="0" fontId="7" fillId="0" borderId="0" xfId="0" applyFont="1" applyAlignment="1">
      <alignment horizontal="center" wrapText="1"/>
    </xf>
    <xf numFmtId="0" fontId="15" fillId="0" borderId="0" xfId="2" applyFont="1" applyAlignment="1"/>
    <xf numFmtId="164" fontId="7" fillId="4" borderId="0" xfId="0" applyNumberFormat="1" applyFont="1" applyFill="1" applyAlignment="1">
      <alignment wrapText="1"/>
    </xf>
    <xf numFmtId="0" fontId="7" fillId="4" borderId="0" xfId="2" applyFont="1" applyFill="1" applyAlignment="1">
      <alignment horizontal="right" wrapText="1"/>
    </xf>
    <xf numFmtId="0" fontId="7" fillId="4" borderId="5" xfId="0" applyFont="1" applyFill="1" applyBorder="1" applyAlignment="1">
      <alignment horizontal="center" wrapText="1"/>
    </xf>
    <xf numFmtId="0" fontId="7" fillId="4" borderId="1" xfId="0" applyFont="1" applyFill="1" applyBorder="1" applyAlignment="1">
      <alignment horizontal="center" wrapText="1"/>
    </xf>
    <xf numFmtId="175" fontId="1" fillId="0" borderId="0" xfId="0" applyNumberFormat="1" applyFont="1" applyAlignment="1">
      <alignment wrapText="1"/>
    </xf>
    <xf numFmtId="0" fontId="1" fillId="0" borderId="0" xfId="0" applyFont="1" applyAlignment="1">
      <alignment horizontal="left" vertical="center" wrapText="1"/>
    </xf>
    <xf numFmtId="0" fontId="1" fillId="0" borderId="24" xfId="0" applyFont="1" applyBorder="1" applyAlignment="1">
      <alignment wrapText="1"/>
    </xf>
    <xf numFmtId="0" fontId="7" fillId="3" borderId="23" xfId="0" applyFont="1" applyFill="1" applyBorder="1" applyAlignment="1">
      <alignment horizontal="left" wrapText="1"/>
    </xf>
    <xf numFmtId="182" fontId="1" fillId="0" borderId="6" xfId="0" applyNumberFormat="1" applyFont="1" applyBorder="1" applyAlignment="1">
      <alignment wrapText="1"/>
    </xf>
    <xf numFmtId="174" fontId="1" fillId="0" borderId="11" xfId="2" applyNumberFormat="1" applyFont="1" applyBorder="1">
      <alignment wrapText="1"/>
    </xf>
    <xf numFmtId="182" fontId="1" fillId="0" borderId="0" xfId="0" applyNumberFormat="1" applyFont="1" applyAlignment="1">
      <alignment wrapText="1"/>
    </xf>
    <xf numFmtId="183" fontId="1" fillId="0" borderId="0" xfId="0" applyNumberFormat="1" applyFont="1" applyAlignment="1">
      <alignment wrapText="1"/>
    </xf>
    <xf numFmtId="183" fontId="1" fillId="0" borderId="1" xfId="0" applyNumberFormat="1" applyFont="1" applyBorder="1" applyAlignment="1">
      <alignment wrapText="1"/>
    </xf>
    <xf numFmtId="185" fontId="1" fillId="4" borderId="25" xfId="0" applyNumberFormat="1" applyFont="1" applyFill="1" applyBorder="1" applyAlignment="1">
      <alignment wrapText="1"/>
    </xf>
    <xf numFmtId="181" fontId="1" fillId="5" borderId="0" xfId="0" applyNumberFormat="1" applyFont="1" applyFill="1" applyAlignment="1">
      <alignment wrapText="1"/>
    </xf>
    <xf numFmtId="0" fontId="8" fillId="4" borderId="26" xfId="0" applyFont="1" applyFill="1" applyBorder="1" applyAlignment="1">
      <alignment horizontal="center" wrapText="1"/>
    </xf>
    <xf numFmtId="0" fontId="8" fillId="4" borderId="27" xfId="0" applyFont="1" applyFill="1" applyBorder="1" applyAlignment="1">
      <alignment horizontal="center" wrapText="1"/>
    </xf>
    <xf numFmtId="168" fontId="8" fillId="4" borderId="27" xfId="0" applyNumberFormat="1" applyFont="1" applyFill="1" applyBorder="1" applyAlignment="1">
      <alignment horizontal="center" wrapText="1"/>
    </xf>
    <xf numFmtId="169" fontId="1" fillId="4" borderId="27" xfId="0" applyNumberFormat="1" applyFont="1" applyFill="1" applyBorder="1" applyAlignment="1">
      <alignment wrapText="1"/>
    </xf>
    <xf numFmtId="0" fontId="1" fillId="4" borderId="27" xfId="0" applyFont="1" applyFill="1" applyBorder="1" applyAlignment="1">
      <alignment horizontal="left" wrapText="1"/>
    </xf>
    <xf numFmtId="173" fontId="1" fillId="4" borderId="27" xfId="0" applyNumberFormat="1" applyFont="1" applyFill="1" applyBorder="1" applyAlignment="1">
      <alignment wrapText="1"/>
    </xf>
    <xf numFmtId="0" fontId="1" fillId="4" borderId="27" xfId="0" applyFont="1" applyFill="1" applyBorder="1" applyAlignment="1">
      <alignment horizontal="right" wrapText="1"/>
    </xf>
    <xf numFmtId="174" fontId="1" fillId="4" borderId="27" xfId="0" applyNumberFormat="1" applyFont="1" applyFill="1" applyBorder="1" applyAlignment="1">
      <alignment wrapText="1"/>
    </xf>
    <xf numFmtId="164" fontId="1" fillId="4" borderId="27" xfId="0" applyNumberFormat="1" applyFont="1" applyFill="1" applyBorder="1" applyAlignment="1">
      <alignment wrapText="1"/>
    </xf>
    <xf numFmtId="164" fontId="1" fillId="4" borderId="28" xfId="0" applyNumberFormat="1" applyFont="1" applyFill="1" applyBorder="1" applyAlignment="1">
      <alignment wrapText="1"/>
    </xf>
    <xf numFmtId="169" fontId="1" fillId="4" borderId="29" xfId="0" applyNumberFormat="1" applyFont="1" applyFill="1" applyBorder="1" applyAlignment="1">
      <alignment wrapText="1"/>
    </xf>
    <xf numFmtId="174" fontId="7" fillId="0" borderId="0" xfId="0" applyNumberFormat="1" applyFont="1" applyAlignment="1">
      <alignment wrapText="1"/>
    </xf>
    <xf numFmtId="174" fontId="7" fillId="4" borderId="0" xfId="0" applyNumberFormat="1" applyFont="1" applyFill="1" applyAlignment="1">
      <alignment wrapText="1"/>
    </xf>
    <xf numFmtId="173" fontId="7" fillId="0" borderId="0" xfId="0" applyNumberFormat="1" applyFont="1" applyAlignment="1">
      <alignment wrapText="1"/>
    </xf>
    <xf numFmtId="173" fontId="7" fillId="4" borderId="0" xfId="0" applyNumberFormat="1" applyFont="1" applyFill="1" applyAlignment="1">
      <alignment wrapText="1"/>
    </xf>
    <xf numFmtId="174" fontId="7" fillId="0" borderId="11" xfId="0" applyNumberFormat="1" applyFont="1" applyBorder="1" applyAlignment="1">
      <alignment wrapText="1"/>
    </xf>
    <xf numFmtId="174" fontId="7" fillId="4" borderId="11" xfId="0" applyNumberFormat="1" applyFont="1" applyFill="1" applyBorder="1" applyAlignment="1">
      <alignment wrapText="1"/>
    </xf>
    <xf numFmtId="43" fontId="1" fillId="0" borderId="0" xfId="4" applyFont="1" applyAlignment="1">
      <alignment wrapText="1"/>
    </xf>
    <xf numFmtId="0" fontId="8" fillId="4" borderId="31" xfId="0" applyFont="1" applyFill="1" applyBorder="1" applyAlignment="1">
      <alignment horizontal="center" wrapText="1"/>
    </xf>
    <xf numFmtId="168" fontId="8" fillId="4" borderId="31" xfId="0" applyNumberFormat="1" applyFont="1" applyFill="1" applyBorder="1" applyAlignment="1">
      <alignment horizontal="center" wrapText="1"/>
    </xf>
    <xf numFmtId="0" fontId="8" fillId="4" borderId="30" xfId="0" applyFont="1" applyFill="1" applyBorder="1" applyAlignment="1">
      <alignment horizontal="center" wrapText="1"/>
    </xf>
    <xf numFmtId="0" fontId="0" fillId="0" borderId="18" xfId="0" applyBorder="1"/>
    <xf numFmtId="0" fontId="1" fillId="2" borderId="25" xfId="0" applyFont="1" applyFill="1" applyBorder="1" applyAlignment="1">
      <alignment wrapText="1"/>
    </xf>
    <xf numFmtId="182" fontId="17" fillId="0" borderId="0" xfId="0" applyNumberFormat="1" applyFont="1" applyAlignment="1">
      <alignment wrapText="1"/>
    </xf>
    <xf numFmtId="183" fontId="17" fillId="0" borderId="1" xfId="0" applyNumberFormat="1" applyFont="1" applyBorder="1" applyAlignment="1">
      <alignment wrapText="1"/>
    </xf>
    <xf numFmtId="183" fontId="17" fillId="0" borderId="6" xfId="0" applyNumberFormat="1" applyFont="1" applyBorder="1" applyAlignment="1">
      <alignment wrapText="1"/>
    </xf>
    <xf numFmtId="183" fontId="1" fillId="0" borderId="5" xfId="0" applyNumberFormat="1" applyFont="1" applyBorder="1" applyAlignment="1">
      <alignment wrapText="1"/>
    </xf>
    <xf numFmtId="182" fontId="1" fillId="0" borderId="7" xfId="0" applyNumberFormat="1" applyFont="1" applyBorder="1" applyAlignment="1">
      <alignment wrapText="1"/>
    </xf>
    <xf numFmtId="185" fontId="1" fillId="0" borderId="10" xfId="0" applyNumberFormat="1" applyFont="1" applyBorder="1" applyAlignment="1">
      <alignment wrapText="1"/>
    </xf>
    <xf numFmtId="183" fontId="1" fillId="0" borderId="6" xfId="0" applyNumberFormat="1" applyFont="1" applyBorder="1" applyAlignment="1">
      <alignment wrapText="1"/>
    </xf>
    <xf numFmtId="186" fontId="1" fillId="0" borderId="0" xfId="0" applyNumberFormat="1" applyFont="1" applyAlignment="1">
      <alignment horizontal="right" wrapText="1"/>
    </xf>
    <xf numFmtId="186" fontId="1" fillId="0" borderId="1" xfId="0" applyNumberFormat="1" applyFont="1" applyBorder="1" applyAlignment="1">
      <alignment horizontal="right" wrapText="1"/>
    </xf>
    <xf numFmtId="186" fontId="1" fillId="0" borderId="6" xfId="0" applyNumberFormat="1" applyFont="1" applyBorder="1" applyAlignment="1">
      <alignment horizontal="right" wrapText="1"/>
    </xf>
    <xf numFmtId="0" fontId="3" fillId="0" borderId="0" xfId="0" applyFont="1"/>
    <xf numFmtId="174" fontId="1" fillId="4" borderId="11" xfId="0" applyNumberFormat="1" applyFont="1" applyFill="1" applyBorder="1"/>
    <xf numFmtId="0" fontId="7" fillId="0" borderId="0" xfId="2" applyFont="1" applyBorder="1">
      <alignment wrapText="1"/>
    </xf>
    <xf numFmtId="0" fontId="1" fillId="4" borderId="0" xfId="2" applyFont="1" applyFill="1" applyBorder="1" applyAlignment="1">
      <alignment horizontal="left" wrapText="1"/>
    </xf>
    <xf numFmtId="0" fontId="3" fillId="0" borderId="0" xfId="2" applyBorder="1" applyAlignment="1"/>
    <xf numFmtId="0" fontId="1" fillId="3" borderId="0" xfId="0" applyFont="1" applyFill="1" applyAlignment="1">
      <alignment horizontal="left" wrapText="1"/>
    </xf>
    <xf numFmtId="0" fontId="6" fillId="0" borderId="0" xfId="0" applyFont="1" applyAlignment="1">
      <alignment horizontal="center" wrapText="1"/>
    </xf>
    <xf numFmtId="0" fontId="5" fillId="0" borderId="0" xfId="0" applyFont="1" applyAlignment="1">
      <alignment horizontal="center" wrapText="1"/>
    </xf>
    <xf numFmtId="0" fontId="1" fillId="0" borderId="0" xfId="0" applyFont="1" applyAlignment="1">
      <alignment horizontal="left" vertical="top" wrapText="1"/>
    </xf>
    <xf numFmtId="0" fontId="1" fillId="0" borderId="33" xfId="0" applyFont="1" applyBorder="1" applyAlignment="1">
      <alignment wrapText="1"/>
    </xf>
    <xf numFmtId="0" fontId="15" fillId="0" borderId="15" xfId="0" applyFont="1" applyBorder="1" applyAlignment="1">
      <alignment wrapText="1"/>
    </xf>
    <xf numFmtId="0" fontId="2" fillId="0" borderId="33" xfId="0" applyFont="1" applyBorder="1" applyAlignment="1">
      <alignment horizontal="center" wrapText="1"/>
    </xf>
    <xf numFmtId="0" fontId="7" fillId="0" borderId="34" xfId="0" applyFont="1" applyBorder="1"/>
    <xf numFmtId="0" fontId="2" fillId="0" borderId="35" xfId="0" applyFont="1" applyBorder="1" applyAlignment="1">
      <alignment horizontal="center" wrapText="1"/>
    </xf>
    <xf numFmtId="0" fontId="1" fillId="0" borderId="32" xfId="0" applyFont="1" applyBorder="1" applyAlignment="1">
      <alignment wrapText="1"/>
    </xf>
    <xf numFmtId="0" fontId="2" fillId="0" borderId="0" xfId="0" applyFont="1" applyAlignment="1">
      <alignment horizontal="center" wrapText="1"/>
    </xf>
    <xf numFmtId="168" fontId="7" fillId="0" borderId="0" xfId="0" applyNumberFormat="1" applyFont="1" applyAlignment="1">
      <alignment horizontal="center" wrapText="1"/>
    </xf>
    <xf numFmtId="172" fontId="1" fillId="0" borderId="0" xfId="0" applyNumberFormat="1" applyFont="1" applyAlignment="1">
      <alignment horizontal="center" wrapText="1"/>
    </xf>
    <xf numFmtId="170" fontId="1" fillId="0" borderId="0" xfId="0" applyNumberFormat="1" applyFont="1"/>
    <xf numFmtId="185" fontId="1" fillId="0" borderId="0" xfId="0" applyNumberFormat="1" applyFont="1" applyAlignment="1">
      <alignment wrapText="1"/>
    </xf>
    <xf numFmtId="180" fontId="1" fillId="0" borderId="0" xfId="3" applyNumberFormat="1" applyFont="1" applyFill="1" applyBorder="1" applyAlignment="1"/>
    <xf numFmtId="0" fontId="9" fillId="0" borderId="1" xfId="0" applyFont="1" applyBorder="1" applyAlignment="1">
      <alignment wrapText="1"/>
    </xf>
    <xf numFmtId="181" fontId="1" fillId="0" borderId="0" xfId="0" applyNumberFormat="1" applyFont="1" applyAlignment="1">
      <alignment wrapText="1"/>
    </xf>
    <xf numFmtId="0" fontId="7" fillId="0" borderId="33" xfId="0" applyFont="1" applyBorder="1"/>
    <xf numFmtId="182" fontId="18" fillId="0" borderId="0" xfId="0" applyNumberFormat="1" applyFont="1" applyAlignment="1">
      <alignment wrapText="1"/>
    </xf>
    <xf numFmtId="183" fontId="18" fillId="0" borderId="0" xfId="0" applyNumberFormat="1" applyFont="1" applyAlignment="1">
      <alignment wrapText="1"/>
    </xf>
    <xf numFmtId="183" fontId="18" fillId="0" borderId="1" xfId="0" applyNumberFormat="1" applyFont="1" applyBorder="1" applyAlignment="1">
      <alignment wrapText="1"/>
    </xf>
    <xf numFmtId="166" fontId="7" fillId="0" borderId="0" xfId="0" applyNumberFormat="1" applyFont="1" applyAlignment="1">
      <alignment wrapText="1"/>
    </xf>
    <xf numFmtId="184" fontId="1" fillId="0" borderId="0" xfId="0" applyNumberFormat="1" applyFont="1" applyAlignment="1">
      <alignment wrapText="1"/>
    </xf>
    <xf numFmtId="168" fontId="1" fillId="0" borderId="0" xfId="0" applyNumberFormat="1" applyFont="1" applyAlignment="1">
      <alignment horizontal="center" wrapText="1"/>
    </xf>
    <xf numFmtId="0" fontId="15" fillId="0" borderId="0" xfId="0" applyFont="1" applyAlignment="1">
      <alignment wrapText="1"/>
    </xf>
    <xf numFmtId="187" fontId="18" fillId="0" borderId="0" xfId="0" applyNumberFormat="1" applyFont="1" applyAlignment="1">
      <alignment wrapText="1"/>
    </xf>
    <xf numFmtId="182" fontId="19" fillId="0" borderId="0" xfId="0" applyNumberFormat="1" applyFont="1" applyAlignment="1">
      <alignment wrapText="1"/>
    </xf>
    <xf numFmtId="183" fontId="19" fillId="0" borderId="0" xfId="0" applyNumberFormat="1" applyFont="1" applyAlignment="1">
      <alignment wrapText="1"/>
    </xf>
    <xf numFmtId="183" fontId="19" fillId="0" borderId="1" xfId="0" applyNumberFormat="1" applyFont="1" applyBorder="1" applyAlignment="1">
      <alignment wrapText="1"/>
    </xf>
    <xf numFmtId="173" fontId="1" fillId="4" borderId="37" xfId="0" applyNumberFormat="1" applyFont="1" applyFill="1" applyBorder="1" applyAlignment="1">
      <alignment wrapText="1"/>
    </xf>
    <xf numFmtId="174" fontId="7" fillId="4" borderId="36" xfId="0" applyNumberFormat="1" applyFont="1" applyFill="1" applyBorder="1" applyAlignment="1">
      <alignment wrapText="1"/>
    </xf>
    <xf numFmtId="169" fontId="1" fillId="0" borderId="5" xfId="2" applyNumberFormat="1" applyFont="1" applyBorder="1">
      <alignment wrapText="1"/>
    </xf>
    <xf numFmtId="169" fontId="1" fillId="4" borderId="38" xfId="2" applyNumberFormat="1" applyFont="1" applyFill="1" applyBorder="1">
      <alignment wrapText="1"/>
    </xf>
    <xf numFmtId="165" fontId="1" fillId="4" borderId="39" xfId="0" applyNumberFormat="1" applyFont="1" applyFill="1" applyBorder="1" applyAlignment="1">
      <alignment horizontal="right" wrapText="1"/>
    </xf>
    <xf numFmtId="0" fontId="1" fillId="0" borderId="0" xfId="0" applyFont="1" applyAlignment="1">
      <alignment horizontal="left" wrapText="1"/>
    </xf>
    <xf numFmtId="0" fontId="0" fillId="0" borderId="0" xfId="0"/>
    <xf numFmtId="0" fontId="2" fillId="0" borderId="0" xfId="0" applyFont="1" applyAlignment="1">
      <alignment horizontal="left" wrapText="1"/>
    </xf>
    <xf numFmtId="0" fontId="7" fillId="0" borderId="0" xfId="0" applyFont="1" applyAlignment="1">
      <alignment horizontal="left" wrapText="1"/>
    </xf>
    <xf numFmtId="0" fontId="1" fillId="0" borderId="0" xfId="0" applyFont="1" applyAlignment="1">
      <alignment horizontal="left" vertical="center" wrapText="1"/>
    </xf>
    <xf numFmtId="0" fontId="1" fillId="0" borderId="1" xfId="0" applyFont="1" applyBorder="1" applyAlignment="1">
      <alignment horizontal="center" wrapText="1"/>
    </xf>
    <xf numFmtId="0" fontId="1" fillId="0" borderId="0" xfId="0" applyFont="1" applyAlignment="1">
      <alignment horizontal="left"/>
    </xf>
    <xf numFmtId="0" fontId="1" fillId="0" borderId="0" xfId="0" applyFont="1" applyAlignment="1">
      <alignment horizontal="center" wrapText="1"/>
    </xf>
    <xf numFmtId="0" fontId="6" fillId="0" borderId="0" xfId="0" applyFont="1" applyAlignment="1">
      <alignment horizontal="center" wrapText="1"/>
    </xf>
    <xf numFmtId="0" fontId="5" fillId="0" borderId="0" xfId="0" applyFont="1" applyAlignment="1">
      <alignment horizontal="center" wrapText="1"/>
    </xf>
    <xf numFmtId="0" fontId="1" fillId="0" borderId="0" xfId="0" applyFont="1" applyAlignment="1">
      <alignment wrapText="1"/>
    </xf>
    <xf numFmtId="0" fontId="8" fillId="0" borderId="0" xfId="0" applyFont="1" applyAlignment="1">
      <alignment horizontal="left" wrapText="1"/>
    </xf>
    <xf numFmtId="0" fontId="7" fillId="0" borderId="0" xfId="0" applyFont="1"/>
    <xf numFmtId="0" fontId="2" fillId="0" borderId="0" xfId="0" applyFont="1" applyAlignment="1">
      <alignment wrapText="1"/>
    </xf>
    <xf numFmtId="0" fontId="7" fillId="0" borderId="0" xfId="0" applyFont="1" applyAlignment="1">
      <alignment horizontal="left" wrapText="1" indent="1"/>
    </xf>
    <xf numFmtId="0" fontId="7" fillId="0" borderId="0" xfId="0" applyFont="1" applyAlignment="1">
      <alignment horizontal="left" indent="1"/>
    </xf>
    <xf numFmtId="0" fontId="9" fillId="0" borderId="1" xfId="0" applyFont="1" applyBorder="1" applyAlignment="1">
      <alignment horizontal="center" wrapText="1"/>
    </xf>
    <xf numFmtId="0" fontId="9" fillId="0" borderId="0" xfId="0" applyFont="1" applyAlignment="1">
      <alignment horizontal="center" wrapText="1"/>
    </xf>
    <xf numFmtId="0" fontId="2" fillId="0" borderId="33" xfId="0" applyFont="1" applyBorder="1" applyAlignment="1">
      <alignment horizontal="left" wrapText="1"/>
    </xf>
    <xf numFmtId="0" fontId="0" fillId="0" borderId="11" xfId="0" applyBorder="1"/>
    <xf numFmtId="0" fontId="2" fillId="0" borderId="18" xfId="0" applyFont="1" applyBorder="1" applyAlignment="1">
      <alignment horizontal="left" wrapText="1"/>
    </xf>
    <xf numFmtId="0" fontId="8" fillId="0" borderId="18" xfId="0" applyFont="1" applyBorder="1" applyAlignment="1">
      <alignment horizontal="left" wrapText="1"/>
    </xf>
    <xf numFmtId="0" fontId="2" fillId="3" borderId="22" xfId="0" applyFont="1" applyFill="1" applyBorder="1" applyAlignment="1">
      <alignment horizontal="left" wrapText="1"/>
    </xf>
    <xf numFmtId="0" fontId="2" fillId="3" borderId="12" xfId="0" applyFont="1" applyFill="1" applyBorder="1" applyAlignment="1">
      <alignment horizontal="left" wrapText="1"/>
    </xf>
    <xf numFmtId="0" fontId="2" fillId="3" borderId="11" xfId="0" applyFont="1" applyFill="1" applyBorder="1" applyAlignment="1">
      <alignment horizontal="left" wrapText="1"/>
    </xf>
    <xf numFmtId="0" fontId="1" fillId="0" borderId="5" xfId="0" applyFont="1" applyBorder="1" applyAlignment="1">
      <alignment horizontal="left" wrapText="1"/>
    </xf>
    <xf numFmtId="0" fontId="19" fillId="0" borderId="5" xfId="0" applyFont="1" applyBorder="1" applyAlignment="1">
      <alignment horizontal="left" wrapText="1"/>
    </xf>
    <xf numFmtId="0" fontId="2" fillId="3" borderId="16" xfId="0" applyFont="1" applyFill="1" applyBorder="1" applyAlignment="1">
      <alignment horizontal="left" wrapText="1"/>
    </xf>
    <xf numFmtId="0" fontId="2" fillId="3" borderId="0" xfId="0" applyFont="1" applyFill="1" applyAlignment="1">
      <alignment horizontal="left" wrapText="1"/>
    </xf>
    <xf numFmtId="0" fontId="19" fillId="0" borderId="0" xfId="0" applyFont="1" applyAlignment="1">
      <alignment horizontal="left" wrapText="1"/>
    </xf>
    <xf numFmtId="0" fontId="1" fillId="0" borderId="0" xfId="0" applyFont="1" applyAlignment="1">
      <alignment horizontal="left" vertical="top" wrapText="1"/>
    </xf>
    <xf numFmtId="0" fontId="11" fillId="0" borderId="0" xfId="0" applyFont="1" applyAlignment="1">
      <alignment horizontal="center" wrapText="1"/>
    </xf>
    <xf numFmtId="0" fontId="7" fillId="4" borderId="0" xfId="0" applyFont="1" applyFill="1" applyAlignment="1">
      <alignment horizontal="center" wrapText="1"/>
    </xf>
    <xf numFmtId="0" fontId="1" fillId="0" borderId="11" xfId="0" applyFont="1" applyBorder="1" applyAlignment="1">
      <alignment horizontal="center" wrapText="1"/>
    </xf>
    <xf numFmtId="0" fontId="1" fillId="0" borderId="5" xfId="0" applyFont="1" applyBorder="1" applyAlignment="1">
      <alignment horizontal="center" wrapText="1"/>
    </xf>
    <xf numFmtId="0" fontId="7" fillId="0" borderId="5" xfId="0" applyFont="1" applyBorder="1" applyAlignment="1">
      <alignment horizontal="center" wrapText="1"/>
    </xf>
    <xf numFmtId="168" fontId="7" fillId="4" borderId="1" xfId="0" applyNumberFormat="1" applyFont="1" applyFill="1" applyBorder="1" applyAlignment="1">
      <alignment horizontal="center" wrapText="1"/>
    </xf>
    <xf numFmtId="0" fontId="7" fillId="4" borderId="1" xfId="0" applyFont="1" applyFill="1" applyBorder="1" applyAlignment="1">
      <alignment horizontal="center" wrapText="1"/>
    </xf>
    <xf numFmtId="168" fontId="1" fillId="0" borderId="1" xfId="0" applyNumberFormat="1" applyFont="1" applyBorder="1" applyAlignment="1">
      <alignment horizontal="center" wrapText="1"/>
    </xf>
    <xf numFmtId="0" fontId="1" fillId="4" borderId="0" xfId="0" applyFont="1" applyFill="1" applyAlignment="1">
      <alignment horizontal="center" wrapText="1"/>
    </xf>
    <xf numFmtId="0" fontId="1" fillId="4" borderId="1" xfId="0" applyFont="1" applyFill="1" applyBorder="1" applyAlignment="1">
      <alignment horizontal="center" wrapText="1"/>
    </xf>
    <xf numFmtId="168" fontId="7" fillId="0" borderId="1" xfId="0" applyNumberFormat="1" applyFont="1" applyBorder="1" applyAlignment="1">
      <alignment horizontal="center" wrapText="1"/>
    </xf>
    <xf numFmtId="0" fontId="7" fillId="0" borderId="0" xfId="0" applyFont="1" applyAlignment="1">
      <alignment horizontal="center" wrapText="1"/>
    </xf>
  </cellXfs>
  <cellStyles count="5">
    <cellStyle name="Comma" xfId="4" builtinId="3"/>
    <cellStyle name="Normal" xfId="0" builtinId="0"/>
    <cellStyle name="Normal (Table)" xfId="1" xr:uid="{00000000-0005-0000-0000-000002000000}"/>
    <cellStyle name="Normal 2" xfId="2" xr:uid="{00000000-0005-0000-0000-000003000000}"/>
    <cellStyle name="Percent" xfId="3" builtinId="5"/>
  </cellStyles>
  <dxfs count="7">
    <dxf>
      <font>
        <color rgb="FF9C0006"/>
      </font>
      <fill>
        <patternFill>
          <bgColor rgb="FFFFC7CE"/>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s>
  <tableStyles count="0"/>
  <colors>
    <mruColors>
      <color rgb="FF69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95"/>
  <sheetViews>
    <sheetView showGridLines="0" tabSelected="1" showRuler="0" zoomScaleNormal="100" zoomScaleSheetLayoutView="90" workbookViewId="0">
      <pane xSplit="3" ySplit="10" topLeftCell="D11" activePane="bottomRight" state="frozen"/>
      <selection activeCell="C7" sqref="C7"/>
      <selection pane="topRight" activeCell="C7" sqref="C7"/>
      <selection pane="bottomLeft" activeCell="C7" sqref="C7"/>
      <selection pane="bottomRight" activeCell="D11" sqref="D11"/>
    </sheetView>
  </sheetViews>
  <sheetFormatPr defaultColWidth="13.5703125" defaultRowHeight="12.75" x14ac:dyDescent="0.2"/>
  <cols>
    <col min="1" max="1" width="2.5703125" customWidth="1"/>
    <col min="2" max="2" width="3.42578125" customWidth="1"/>
    <col min="3" max="3" width="33.5703125" customWidth="1"/>
    <col min="4" max="4" width="0.5703125" customWidth="1"/>
    <col min="5" max="5" width="14.42578125" style="112" customWidth="1"/>
    <col min="6" max="6" width="0.5703125" customWidth="1"/>
    <col min="7" max="7" width="14.42578125" customWidth="1"/>
    <col min="8" max="8" width="0.5703125" customWidth="1"/>
    <col min="9" max="9" width="15.5703125" style="119" customWidth="1"/>
    <col min="10" max="10" width="0.5703125" customWidth="1"/>
    <col min="11" max="11" width="15.5703125" style="119" customWidth="1"/>
    <col min="12" max="12" width="0.5703125" style="119" customWidth="1"/>
    <col min="13" max="13" width="15.5703125" style="167" customWidth="1"/>
    <col min="14" max="14" width="0.5703125" customWidth="1"/>
    <col min="15" max="15" width="14.42578125" style="112" customWidth="1"/>
    <col min="16" max="16" width="0.5703125" customWidth="1"/>
    <col min="17" max="17" width="14.42578125" customWidth="1"/>
    <col min="18" max="18" width="0.5703125" customWidth="1"/>
    <col min="19" max="19" width="15.5703125" style="119" customWidth="1"/>
    <col min="20" max="20" width="0.5703125" customWidth="1"/>
    <col min="21" max="21" width="15.5703125" style="119" customWidth="1"/>
    <col min="22" max="22" width="0.5703125" style="119" customWidth="1"/>
    <col min="23" max="23" width="15.5703125" style="167" customWidth="1"/>
    <col min="24" max="24" width="1.42578125" style="167" customWidth="1"/>
    <col min="25" max="25" width="14.42578125" style="112" customWidth="1"/>
    <col min="26" max="26" width="1.42578125" style="112" customWidth="1"/>
    <col min="27" max="27" width="14.42578125" style="112" customWidth="1"/>
    <col min="28" max="28" width="1.5703125" style="112" customWidth="1"/>
    <col min="29" max="29" width="14.42578125" style="112" customWidth="1"/>
    <col min="30" max="30" width="1.5703125" style="112" customWidth="1"/>
    <col min="31" max="31" width="14.42578125" style="112" customWidth="1"/>
    <col min="32" max="32" width="1.42578125" customWidth="1"/>
    <col min="33" max="33" width="15.5703125" style="167" customWidth="1"/>
    <col min="34" max="34" width="2.42578125" customWidth="1"/>
    <col min="35" max="42" width="5.5703125" bestFit="1" customWidth="1"/>
    <col min="43" max="43" width="7" bestFit="1" customWidth="1"/>
    <col min="44" max="46" width="5.5703125" bestFit="1" customWidth="1"/>
    <col min="47" max="47" width="7" bestFit="1" customWidth="1"/>
  </cols>
  <sheetData>
    <row r="1" spans="1:37" ht="55.5" customHeight="1" x14ac:dyDescent="0.2">
      <c r="A1" s="278" t="e" vm="1">
        <v>#VALUE!</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row>
    <row r="2" spans="1:37" ht="6" customHeight="1" x14ac:dyDescent="0.2">
      <c r="A2" s="35"/>
      <c r="B2" s="35"/>
      <c r="C2" s="35"/>
      <c r="D2" s="35"/>
      <c r="E2" s="111"/>
      <c r="F2" s="43"/>
      <c r="G2" s="43"/>
      <c r="H2" s="43"/>
      <c r="I2" s="118"/>
      <c r="J2" s="35"/>
      <c r="K2" s="118"/>
      <c r="L2" s="118"/>
      <c r="M2" s="27"/>
      <c r="O2" s="111"/>
      <c r="P2" s="43"/>
      <c r="Q2" s="43"/>
      <c r="R2" s="43"/>
      <c r="S2" s="118"/>
      <c r="T2" s="35"/>
      <c r="U2" s="118"/>
      <c r="V2" s="118"/>
      <c r="W2" s="27"/>
      <c r="X2" s="27"/>
      <c r="Y2" s="111"/>
      <c r="Z2" s="111"/>
      <c r="AA2" s="111"/>
      <c r="AB2" s="111"/>
      <c r="AC2" s="111"/>
      <c r="AD2" s="111"/>
      <c r="AE2" s="111"/>
      <c r="AG2" s="27"/>
    </row>
    <row r="3" spans="1:37" ht="18.600000000000001" customHeight="1" x14ac:dyDescent="0.25">
      <c r="A3" s="279" t="s">
        <v>53</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row>
    <row r="4" spans="1:37" ht="18.600000000000001" customHeight="1" x14ac:dyDescent="0.2">
      <c r="A4" s="280" t="s">
        <v>27</v>
      </c>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row>
    <row r="5" spans="1:37" ht="19.350000000000001" customHeight="1" x14ac:dyDescent="0.2">
      <c r="A5" s="280" t="s">
        <v>12</v>
      </c>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row>
    <row r="6" spans="1:37" ht="19.350000000000001" customHeight="1" x14ac:dyDescent="0.2">
      <c r="A6" s="35"/>
      <c r="B6" s="35"/>
      <c r="C6" s="35"/>
      <c r="D6" s="35"/>
      <c r="E6" s="111"/>
      <c r="F6" s="43"/>
      <c r="G6" s="43"/>
      <c r="H6" s="43"/>
      <c r="I6" s="118"/>
      <c r="J6" s="35"/>
      <c r="K6" s="118"/>
      <c r="L6" s="118"/>
      <c r="M6" s="27"/>
      <c r="O6" s="111"/>
      <c r="P6" s="43"/>
      <c r="Q6" s="43"/>
      <c r="R6" s="43"/>
      <c r="S6" s="118"/>
      <c r="T6" s="35"/>
      <c r="U6" s="118"/>
      <c r="V6" s="118"/>
      <c r="W6" s="27"/>
      <c r="X6" s="27"/>
      <c r="Y6" s="111"/>
      <c r="Z6" s="111"/>
      <c r="AA6" s="111"/>
      <c r="AB6" s="111"/>
      <c r="AC6" s="111"/>
      <c r="AD6" s="111"/>
      <c r="AE6" s="111"/>
      <c r="AG6" s="27"/>
    </row>
    <row r="7" spans="1:37" ht="28.5" customHeight="1" x14ac:dyDescent="0.2">
      <c r="D7" s="35"/>
      <c r="E7" s="276" t="s">
        <v>55</v>
      </c>
      <c r="F7" s="276"/>
      <c r="G7" s="276"/>
      <c r="H7" s="276"/>
      <c r="I7" s="276"/>
      <c r="J7" s="276"/>
      <c r="K7" s="276"/>
      <c r="M7" s="168"/>
      <c r="O7" s="276" t="s">
        <v>55</v>
      </c>
      <c r="P7" s="276"/>
      <c r="Q7" s="276"/>
      <c r="R7" s="276"/>
      <c r="S7" s="276"/>
      <c r="T7" s="276"/>
      <c r="U7" s="276"/>
      <c r="W7" s="168"/>
      <c r="X7" s="181"/>
      <c r="Y7" s="276" t="s">
        <v>55</v>
      </c>
      <c r="Z7" s="276"/>
      <c r="AA7" s="276"/>
      <c r="AB7" s="276"/>
      <c r="AC7" s="276"/>
      <c r="AD7" s="276"/>
      <c r="AE7" s="276"/>
      <c r="AF7" s="35"/>
      <c r="AG7" s="168"/>
      <c r="AH7" s="35"/>
      <c r="AI7" s="35"/>
      <c r="AJ7" s="35"/>
      <c r="AK7" s="35"/>
    </row>
    <row r="8" spans="1:37" ht="18.600000000000001" customHeight="1" x14ac:dyDescent="0.2">
      <c r="D8" s="35"/>
      <c r="E8" s="29" t="s">
        <v>21</v>
      </c>
      <c r="F8" s="113"/>
      <c r="G8" s="29" t="s">
        <v>22</v>
      </c>
      <c r="H8" s="113"/>
      <c r="I8" s="29" t="s">
        <v>23</v>
      </c>
      <c r="J8" s="30"/>
      <c r="K8" s="29" t="s">
        <v>24</v>
      </c>
      <c r="M8" s="168" t="s">
        <v>56</v>
      </c>
      <c r="O8" s="29" t="s">
        <v>21</v>
      </c>
      <c r="P8" s="113"/>
      <c r="Q8" s="29" t="s">
        <v>22</v>
      </c>
      <c r="R8" s="113"/>
      <c r="S8" s="29" t="s">
        <v>23</v>
      </c>
      <c r="T8" s="30"/>
      <c r="U8" s="29" t="s">
        <v>24</v>
      </c>
      <c r="W8" s="168" t="s">
        <v>56</v>
      </c>
      <c r="X8" s="181"/>
      <c r="Y8" s="26" t="s">
        <v>21</v>
      </c>
      <c r="Z8" s="26"/>
      <c r="AA8" s="26" t="s">
        <v>22</v>
      </c>
      <c r="AB8" s="26"/>
      <c r="AC8" s="26" t="s">
        <v>23</v>
      </c>
      <c r="AD8" s="26"/>
      <c r="AE8" s="26" t="s">
        <v>24</v>
      </c>
      <c r="AG8" s="168" t="s">
        <v>56</v>
      </c>
    </row>
    <row r="9" spans="1:37" ht="18.600000000000001" customHeight="1" x14ac:dyDescent="0.2">
      <c r="D9" s="35"/>
      <c r="E9" s="31">
        <v>2023</v>
      </c>
      <c r="F9" s="45"/>
      <c r="G9" s="31">
        <f>E9</f>
        <v>2023</v>
      </c>
      <c r="H9" s="45"/>
      <c r="I9" s="31">
        <f>E9</f>
        <v>2023</v>
      </c>
      <c r="K9" s="31">
        <f>E9</f>
        <v>2023</v>
      </c>
      <c r="M9" s="169">
        <f>E9</f>
        <v>2023</v>
      </c>
      <c r="O9" s="31">
        <v>2024</v>
      </c>
      <c r="P9" s="45"/>
      <c r="Q9" s="31">
        <f>O9</f>
        <v>2024</v>
      </c>
      <c r="R9" s="45"/>
      <c r="S9" s="31">
        <f>Q9</f>
        <v>2024</v>
      </c>
      <c r="U9" s="31">
        <f>O9</f>
        <v>2024</v>
      </c>
      <c r="W9" s="169">
        <f>O9</f>
        <v>2024</v>
      </c>
      <c r="X9" s="247"/>
      <c r="Y9" s="31">
        <v>2025</v>
      </c>
      <c r="Z9" s="248"/>
      <c r="AA9" s="31">
        <f>Y9</f>
        <v>2025</v>
      </c>
      <c r="AB9" s="45"/>
      <c r="AC9" s="31">
        <f>AA9</f>
        <v>2025</v>
      </c>
      <c r="AD9"/>
      <c r="AE9" s="31">
        <f>Y9</f>
        <v>2025</v>
      </c>
      <c r="AG9" s="169">
        <f>Y9</f>
        <v>2025</v>
      </c>
    </row>
    <row r="10" spans="1:37" ht="18.600000000000001" customHeight="1" x14ac:dyDescent="0.2">
      <c r="D10" s="35"/>
      <c r="E10" s="30"/>
      <c r="F10" s="43"/>
      <c r="G10" s="30"/>
      <c r="H10" s="43"/>
      <c r="I10" s="30"/>
      <c r="K10" s="30"/>
      <c r="M10" s="170"/>
      <c r="O10" s="30"/>
      <c r="P10" s="43"/>
      <c r="Q10" s="30"/>
      <c r="R10" s="43"/>
      <c r="S10" s="30"/>
      <c r="U10" s="30"/>
      <c r="W10" s="170"/>
      <c r="X10" s="165"/>
      <c r="Y10" s="30"/>
      <c r="Z10" s="115"/>
      <c r="AA10" s="115"/>
      <c r="AB10" s="115"/>
      <c r="AC10" s="115"/>
      <c r="AD10" s="115"/>
      <c r="AE10" s="115"/>
      <c r="AG10" s="170"/>
    </row>
    <row r="11" spans="1:37" ht="18.600000000000001" customHeight="1" x14ac:dyDescent="0.2">
      <c r="A11" s="273" t="s">
        <v>129</v>
      </c>
      <c r="B11" s="272"/>
      <c r="C11" s="272"/>
      <c r="D11" s="34"/>
      <c r="E11"/>
      <c r="F11" s="43"/>
      <c r="H11" s="43"/>
      <c r="I11"/>
      <c r="K11"/>
      <c r="L11"/>
      <c r="M11" s="19"/>
      <c r="O11"/>
      <c r="P11" s="43"/>
      <c r="R11" s="43"/>
      <c r="S11"/>
      <c r="U11"/>
      <c r="V11"/>
      <c r="W11" s="19"/>
      <c r="X11" s="34"/>
      <c r="Y11"/>
      <c r="Z11"/>
      <c r="AA11"/>
      <c r="AB11"/>
      <c r="AC11"/>
      <c r="AD11"/>
      <c r="AE11"/>
      <c r="AG11" s="19"/>
    </row>
    <row r="12" spans="1:37" ht="18.600000000000001" customHeight="1" x14ac:dyDescent="0.2">
      <c r="B12" s="271" t="s">
        <v>118</v>
      </c>
      <c r="C12" s="272"/>
      <c r="D12" s="35"/>
      <c r="E12" s="33">
        <v>434400000</v>
      </c>
      <c r="F12" s="34"/>
      <c r="G12" s="33">
        <v>490500000</v>
      </c>
      <c r="H12" s="35"/>
      <c r="I12" s="33">
        <v>444000000</v>
      </c>
      <c r="K12" s="33">
        <v>402800000</v>
      </c>
      <c r="L12"/>
      <c r="M12" s="5">
        <f>SUM(E12:K12)</f>
        <v>1771700000</v>
      </c>
      <c r="O12" s="33">
        <v>367100000</v>
      </c>
      <c r="P12" s="33"/>
      <c r="Q12" s="255">
        <v>320400000</v>
      </c>
      <c r="R12" s="33"/>
      <c r="S12" s="255">
        <v>307600000</v>
      </c>
      <c r="T12" s="33"/>
      <c r="U12" s="255">
        <v>288900000</v>
      </c>
      <c r="V12"/>
      <c r="W12" s="5">
        <f>SUM(O12:U12)</f>
        <v>1284000000</v>
      </c>
      <c r="X12" s="33"/>
      <c r="Y12" s="33">
        <v>271600000</v>
      </c>
      <c r="Z12" s="33"/>
      <c r="AA12" s="263">
        <v>292800000</v>
      </c>
      <c r="AB12" s="33"/>
      <c r="AC12" s="255">
        <v>302500000</v>
      </c>
      <c r="AD12" s="33"/>
      <c r="AE12" s="255">
        <v>268300000</v>
      </c>
      <c r="AG12" s="5">
        <f>SUM(Y12:AE12)</f>
        <v>1135200000</v>
      </c>
    </row>
    <row r="13" spans="1:37" ht="18.600000000000001" customHeight="1" x14ac:dyDescent="0.2">
      <c r="B13" s="271" t="s">
        <v>119</v>
      </c>
      <c r="C13" s="272"/>
      <c r="D13" s="35"/>
      <c r="E13" s="28">
        <v>444100000</v>
      </c>
      <c r="F13" s="34"/>
      <c r="G13" s="28">
        <v>466800000</v>
      </c>
      <c r="H13" s="35"/>
      <c r="I13" s="28">
        <v>476400000</v>
      </c>
      <c r="K13" s="28">
        <v>491600000</v>
      </c>
      <c r="L13"/>
      <c r="M13" s="36">
        <f>SUM(E13:K13)</f>
        <v>1878900000</v>
      </c>
      <c r="O13" s="28">
        <v>555400000</v>
      </c>
      <c r="P13" s="28"/>
      <c r="Q13" s="256">
        <v>518400000</v>
      </c>
      <c r="R13" s="28"/>
      <c r="S13" s="256">
        <v>539900000</v>
      </c>
      <c r="T13" s="28"/>
      <c r="U13" s="256">
        <v>662200000</v>
      </c>
      <c r="V13"/>
      <c r="W13" s="36">
        <f>SUM(O13:U13)</f>
        <v>2275900000</v>
      </c>
      <c r="X13" s="28"/>
      <c r="Y13" s="28">
        <v>541000000</v>
      </c>
      <c r="Z13" s="28"/>
      <c r="AA13" s="264">
        <v>553000000</v>
      </c>
      <c r="AB13" s="28"/>
      <c r="AC13" s="256">
        <v>570200000</v>
      </c>
      <c r="AD13" s="28"/>
      <c r="AE13" s="256">
        <v>674300000</v>
      </c>
      <c r="AG13" s="36">
        <f>SUM(Y13:AE13)</f>
        <v>2338500000</v>
      </c>
    </row>
    <row r="14" spans="1:37" ht="18.600000000000001" customHeight="1" x14ac:dyDescent="0.2">
      <c r="B14" s="271" t="s">
        <v>120</v>
      </c>
      <c r="C14" s="272"/>
      <c r="D14" s="35"/>
      <c r="E14" s="28">
        <v>36900000</v>
      </c>
      <c r="F14" s="34"/>
      <c r="G14" s="28">
        <v>36300000</v>
      </c>
      <c r="H14" s="35"/>
      <c r="I14" s="28">
        <v>36900000</v>
      </c>
      <c r="K14" s="28">
        <v>38000000</v>
      </c>
      <c r="L14"/>
      <c r="M14" s="36">
        <f>SUM(E14:K14)</f>
        <v>148100000</v>
      </c>
      <c r="O14" s="28">
        <v>30800000</v>
      </c>
      <c r="P14" s="28"/>
      <c r="Q14" s="257">
        <v>32000000</v>
      </c>
      <c r="R14" s="28"/>
      <c r="S14" s="257">
        <v>28300000</v>
      </c>
      <c r="T14" s="28"/>
      <c r="U14" s="257">
        <v>32300000</v>
      </c>
      <c r="V14"/>
      <c r="W14" s="36">
        <f>SUM(O14:U14)</f>
        <v>123400000</v>
      </c>
      <c r="X14" s="28"/>
      <c r="Y14" s="28">
        <v>28000000</v>
      </c>
      <c r="Z14" s="28"/>
      <c r="AA14" s="265">
        <v>29900000</v>
      </c>
      <c r="AB14" s="28"/>
      <c r="AC14" s="257">
        <v>28500000</v>
      </c>
      <c r="AD14" s="28"/>
      <c r="AE14" s="257">
        <v>27200000</v>
      </c>
      <c r="AG14" s="36">
        <f>SUM(Y14:AE14)</f>
        <v>113600000</v>
      </c>
    </row>
    <row r="15" spans="1:37" ht="18.600000000000001" customHeight="1" x14ac:dyDescent="0.2">
      <c r="B15" t="s">
        <v>57</v>
      </c>
      <c r="C15" s="132"/>
      <c r="D15" s="130"/>
      <c r="E15" s="133">
        <f>SUM(E12:E14)</f>
        <v>915400000</v>
      </c>
      <c r="F15" s="131"/>
      <c r="G15" s="133">
        <f>SUM(G12:G14)</f>
        <v>993600000</v>
      </c>
      <c r="H15" s="131"/>
      <c r="I15" s="133">
        <f>SUM(I12:I14)</f>
        <v>957300000</v>
      </c>
      <c r="K15" s="133">
        <f>SUM(K12:K14)</f>
        <v>932400000</v>
      </c>
      <c r="L15"/>
      <c r="M15" s="134">
        <f>SUM(M12:M14)</f>
        <v>3798700000</v>
      </c>
      <c r="O15" s="133">
        <f>SUM(O12:O14)</f>
        <v>953300000</v>
      </c>
      <c r="P15" s="143"/>
      <c r="Q15" s="133">
        <f>SUM(Q12:Q14)</f>
        <v>870800000</v>
      </c>
      <c r="R15" s="143"/>
      <c r="S15" s="133">
        <f>SUM(S12:S14)</f>
        <v>875800000</v>
      </c>
      <c r="T15" s="143"/>
      <c r="U15" s="133">
        <f>SUM(U12:U14)</f>
        <v>983400000</v>
      </c>
      <c r="V15"/>
      <c r="W15" s="134">
        <f>SUM(W12:W14)</f>
        <v>3683300000</v>
      </c>
      <c r="X15" s="143"/>
      <c r="Y15" s="133">
        <f>SUM(Y12:Y14)</f>
        <v>840600000</v>
      </c>
      <c r="Z15" s="143"/>
      <c r="AA15" s="133">
        <f>SUM(AA12:AA14)</f>
        <v>875700000</v>
      </c>
      <c r="AB15" s="143"/>
      <c r="AC15" s="133">
        <f>SUM(AC12:AC14)</f>
        <v>901200000</v>
      </c>
      <c r="AD15" s="143"/>
      <c r="AE15" s="133">
        <f>SUM(AE12:AE14)</f>
        <v>969800000</v>
      </c>
      <c r="AG15" s="134">
        <f>SUM(AG12:AG14)</f>
        <v>3587300000</v>
      </c>
    </row>
    <row r="16" spans="1:37" ht="18.600000000000001" customHeight="1" x14ac:dyDescent="0.2">
      <c r="D16" s="35"/>
      <c r="E16" s="14"/>
      <c r="F16" s="43"/>
      <c r="G16" s="14"/>
      <c r="H16" s="43"/>
      <c r="I16" s="14"/>
      <c r="K16" s="14"/>
      <c r="L16"/>
      <c r="M16" s="13"/>
      <c r="O16" s="14"/>
      <c r="P16" s="27"/>
      <c r="Q16" s="27"/>
      <c r="R16" s="27"/>
      <c r="S16" s="27"/>
      <c r="T16" s="27"/>
      <c r="U16" s="27"/>
      <c r="V16"/>
      <c r="W16" s="13"/>
      <c r="X16" s="34"/>
      <c r="Y16" s="14"/>
      <c r="Z16" s="27"/>
      <c r="AA16" s="27"/>
      <c r="AB16" s="27"/>
      <c r="AC16" s="27"/>
      <c r="AD16" s="27"/>
      <c r="AE16" s="27"/>
      <c r="AG16" s="13"/>
    </row>
    <row r="17" spans="1:33" ht="18.600000000000001" customHeight="1" x14ac:dyDescent="0.2">
      <c r="A17" s="273" t="s">
        <v>130</v>
      </c>
      <c r="B17" s="272"/>
      <c r="C17" s="272"/>
      <c r="D17" s="35"/>
      <c r="E17"/>
      <c r="F17" s="43"/>
      <c r="H17" s="43"/>
      <c r="I17"/>
      <c r="K17"/>
      <c r="L17"/>
      <c r="M17" s="19"/>
      <c r="O17"/>
      <c r="S17"/>
      <c r="U17"/>
      <c r="V17"/>
      <c r="W17" s="19"/>
      <c r="X17" s="34"/>
      <c r="Y17"/>
      <c r="Z17"/>
      <c r="AA17"/>
      <c r="AB17"/>
      <c r="AC17"/>
      <c r="AD17"/>
      <c r="AE17"/>
      <c r="AG17" s="19"/>
    </row>
    <row r="18" spans="1:33" ht="18.600000000000001" customHeight="1" x14ac:dyDescent="0.2">
      <c r="B18" s="271" t="s">
        <v>127</v>
      </c>
      <c r="C18" s="272"/>
      <c r="D18" s="35"/>
      <c r="E18" s="33">
        <v>288100000</v>
      </c>
      <c r="F18" s="48"/>
      <c r="G18" s="33">
        <v>264100000</v>
      </c>
      <c r="H18" s="48"/>
      <c r="I18" s="33">
        <v>269600000</v>
      </c>
      <c r="K18" s="33">
        <v>288700000</v>
      </c>
      <c r="L18"/>
      <c r="M18" s="5">
        <f>SUM(E18:K18)</f>
        <v>1110500000</v>
      </c>
      <c r="O18" s="33">
        <v>339100000</v>
      </c>
      <c r="P18" s="33"/>
      <c r="Q18" s="255">
        <v>299700000</v>
      </c>
      <c r="R18" s="33"/>
      <c r="S18" s="255">
        <v>306000000</v>
      </c>
      <c r="T18" s="33"/>
      <c r="U18" s="255">
        <v>413800000</v>
      </c>
      <c r="V18"/>
      <c r="W18" s="5">
        <f>SUM(O18:U18)</f>
        <v>1358600000</v>
      </c>
      <c r="X18" s="33"/>
      <c r="Y18" s="255">
        <v>335400000</v>
      </c>
      <c r="Z18" s="33"/>
      <c r="AA18" s="255">
        <v>350300000</v>
      </c>
      <c r="AB18" s="33"/>
      <c r="AC18" s="255">
        <v>358500000</v>
      </c>
      <c r="AD18" s="33"/>
      <c r="AE18" s="255">
        <v>454400000</v>
      </c>
      <c r="AG18" s="5">
        <f>SUM(Y18:AE18)</f>
        <v>1498600000</v>
      </c>
    </row>
    <row r="19" spans="1:33" ht="18.600000000000001" customHeight="1" x14ac:dyDescent="0.2">
      <c r="B19" s="271" t="s">
        <v>122</v>
      </c>
      <c r="C19" s="272"/>
      <c r="D19" s="35"/>
      <c r="E19" s="28">
        <v>479900000</v>
      </c>
      <c r="F19" s="48"/>
      <c r="G19" s="28">
        <v>540600000</v>
      </c>
      <c r="H19" s="48"/>
      <c r="I19" s="28">
        <v>495400000</v>
      </c>
      <c r="K19" s="28">
        <v>452000000</v>
      </c>
      <c r="L19"/>
      <c r="M19" s="36">
        <f>SUM(E19:K19)</f>
        <v>1967900000</v>
      </c>
      <c r="O19" s="28">
        <v>419200000</v>
      </c>
      <c r="P19" s="28"/>
      <c r="Q19" s="256">
        <v>379300000</v>
      </c>
      <c r="R19" s="28"/>
      <c r="S19" s="256">
        <v>374600000</v>
      </c>
      <c r="T19" s="28"/>
      <c r="U19" s="256">
        <v>362800000</v>
      </c>
      <c r="V19"/>
      <c r="W19" s="36">
        <f>SUM(O19:U19)</f>
        <v>1535900000</v>
      </c>
      <c r="X19" s="28"/>
      <c r="Y19" s="256">
        <v>359200000</v>
      </c>
      <c r="Z19" s="28"/>
      <c r="AA19" s="256">
        <v>392700000</v>
      </c>
      <c r="AB19" s="28"/>
      <c r="AC19" s="256">
        <v>408700000</v>
      </c>
      <c r="AD19" s="28"/>
      <c r="AE19" s="256">
        <v>378900000</v>
      </c>
      <c r="AG19" s="36">
        <f>SUM(Y19:AE19)</f>
        <v>1539500000</v>
      </c>
    </row>
    <row r="20" spans="1:33" ht="18.600000000000001" customHeight="1" x14ac:dyDescent="0.2">
      <c r="B20" s="271" t="s">
        <v>123</v>
      </c>
      <c r="C20" s="272"/>
      <c r="D20" s="35"/>
      <c r="E20" s="28">
        <v>147400000</v>
      </c>
      <c r="F20" s="48"/>
      <c r="G20" s="28">
        <v>188900000</v>
      </c>
      <c r="H20" s="48"/>
      <c r="I20" s="28">
        <v>192300000</v>
      </c>
      <c r="K20" s="28">
        <v>191700000</v>
      </c>
      <c r="L20"/>
      <c r="M20" s="36">
        <f>SUM(E20:K20)</f>
        <v>720300000</v>
      </c>
      <c r="O20" s="28">
        <v>195000000</v>
      </c>
      <c r="P20" s="28"/>
      <c r="Q20" s="257">
        <v>191800000</v>
      </c>
      <c r="R20" s="28"/>
      <c r="S20" s="257">
        <v>195200000</v>
      </c>
      <c r="T20" s="28"/>
      <c r="U20" s="257">
        <v>206800000</v>
      </c>
      <c r="V20"/>
      <c r="W20" s="36">
        <f>SUM(O20:U20)</f>
        <v>788800000</v>
      </c>
      <c r="X20" s="28"/>
      <c r="Y20" s="257">
        <v>146000000</v>
      </c>
      <c r="Z20" s="28"/>
      <c r="AA20" s="257">
        <v>132700000</v>
      </c>
      <c r="AB20" s="28"/>
      <c r="AC20" s="257">
        <v>134000000</v>
      </c>
      <c r="AD20" s="28"/>
      <c r="AE20" s="257">
        <v>136500000</v>
      </c>
      <c r="AG20" s="36">
        <f>SUM(Y20:AE20)</f>
        <v>549200000</v>
      </c>
    </row>
    <row r="21" spans="1:33" ht="18.600000000000001" customHeight="1" x14ac:dyDescent="0.2">
      <c r="B21" t="s">
        <v>60</v>
      </c>
      <c r="C21" s="132"/>
      <c r="D21" s="130"/>
      <c r="E21" s="133">
        <f>SUM(E18:E20)</f>
        <v>915400000</v>
      </c>
      <c r="F21" s="131"/>
      <c r="G21" s="133">
        <f>SUM(G18:G20)</f>
        <v>993600000</v>
      </c>
      <c r="H21" s="131"/>
      <c r="I21" s="133">
        <f>SUM(I18:I20)</f>
        <v>957300000</v>
      </c>
      <c r="K21" s="133">
        <f>SUM(K18:K20)</f>
        <v>932400000</v>
      </c>
      <c r="L21"/>
      <c r="M21" s="134">
        <f>SUM(M18:M20)</f>
        <v>3798700000</v>
      </c>
      <c r="O21" s="133">
        <f>SUM(O18:O20)</f>
        <v>953300000</v>
      </c>
      <c r="P21" s="143"/>
      <c r="Q21" s="133">
        <f>SUM(Q18:Q20)</f>
        <v>870800000</v>
      </c>
      <c r="R21" s="143"/>
      <c r="S21" s="133">
        <f>SUM(S18:S20)</f>
        <v>875800000</v>
      </c>
      <c r="T21" s="143"/>
      <c r="U21" s="133">
        <f>SUM(U18:U20)</f>
        <v>983400000</v>
      </c>
      <c r="V21"/>
      <c r="W21" s="134">
        <f>SUM(W18:W20)</f>
        <v>3683300000</v>
      </c>
      <c r="X21" s="143"/>
      <c r="Y21" s="133">
        <f>SUM(Y18:Y20)</f>
        <v>840600000</v>
      </c>
      <c r="Z21" s="143"/>
      <c r="AA21" s="133">
        <f>SUM(AA18:AA20)</f>
        <v>875700000</v>
      </c>
      <c r="AB21" s="143"/>
      <c r="AC21" s="133">
        <f>SUM(AC18:AC20)</f>
        <v>901200000</v>
      </c>
      <c r="AD21" s="143"/>
      <c r="AE21" s="133">
        <f>SUM(AE18:AE20)</f>
        <v>969800000</v>
      </c>
      <c r="AG21" s="134">
        <f>SUM(AG18:AG20)</f>
        <v>3587300000</v>
      </c>
    </row>
    <row r="22" spans="1:33" ht="18.600000000000001" customHeight="1" x14ac:dyDescent="0.2">
      <c r="D22" s="35"/>
      <c r="E22" s="14"/>
      <c r="F22" s="43"/>
      <c r="G22" s="14"/>
      <c r="H22" s="43"/>
      <c r="I22" s="14"/>
      <c r="K22" s="14"/>
      <c r="L22"/>
      <c r="M22" s="13"/>
      <c r="O22" s="14"/>
      <c r="P22" s="27"/>
      <c r="Q22" s="27"/>
      <c r="R22" s="27"/>
      <c r="S22" s="27"/>
      <c r="T22" s="27"/>
      <c r="U22" s="27"/>
      <c r="V22"/>
      <c r="W22" s="13"/>
      <c r="X22" s="34"/>
      <c r="Y22" s="14"/>
      <c r="Z22" s="27"/>
      <c r="AA22" s="27"/>
      <c r="AB22" s="27"/>
      <c r="AC22" s="27"/>
      <c r="AD22" s="27"/>
      <c r="AE22" s="27"/>
      <c r="AG22" s="13"/>
    </row>
    <row r="23" spans="1:33" ht="18.600000000000001" customHeight="1" x14ac:dyDescent="0.2">
      <c r="A23" s="273" t="s">
        <v>128</v>
      </c>
      <c r="B23" s="272"/>
      <c r="C23" s="272"/>
      <c r="D23" s="35"/>
      <c r="E23"/>
      <c r="F23" s="43"/>
      <c r="H23" s="43"/>
      <c r="I23"/>
      <c r="K23"/>
      <c r="L23"/>
      <c r="M23" s="19"/>
      <c r="O23"/>
      <c r="S23"/>
      <c r="U23"/>
      <c r="V23"/>
      <c r="W23" s="19"/>
      <c r="X23" s="34"/>
      <c r="Y23"/>
      <c r="Z23"/>
      <c r="AA23"/>
      <c r="AB23"/>
      <c r="AC23"/>
      <c r="AD23"/>
      <c r="AE23"/>
      <c r="AG23" s="19"/>
    </row>
    <row r="24" spans="1:33" ht="18.600000000000001" customHeight="1" x14ac:dyDescent="0.2">
      <c r="B24" s="271" t="s">
        <v>61</v>
      </c>
      <c r="C24" s="272"/>
      <c r="D24" s="42"/>
      <c r="E24" s="33">
        <v>481800000</v>
      </c>
      <c r="F24" s="48"/>
      <c r="G24" s="33">
        <v>525600000</v>
      </c>
      <c r="H24" s="48"/>
      <c r="I24" s="33">
        <v>518400000</v>
      </c>
      <c r="K24" s="33">
        <v>492700000</v>
      </c>
      <c r="L24"/>
      <c r="M24" s="5">
        <f>SUM(E24:K24)</f>
        <v>2018500000</v>
      </c>
      <c r="O24" s="33">
        <v>494800000</v>
      </c>
      <c r="P24" s="33"/>
      <c r="Q24" s="255">
        <v>506800000</v>
      </c>
      <c r="R24" s="33"/>
      <c r="S24" s="255">
        <v>524500000</v>
      </c>
      <c r="T24" s="33"/>
      <c r="U24" s="255">
        <v>552600000</v>
      </c>
      <c r="V24"/>
      <c r="W24" s="5">
        <f>SUM(O24:U24)</f>
        <v>2078700000</v>
      </c>
      <c r="X24" s="33"/>
      <c r="Y24" s="33">
        <v>505700000</v>
      </c>
      <c r="Z24" s="33"/>
      <c r="AA24" s="255">
        <v>510900000</v>
      </c>
      <c r="AB24" s="33"/>
      <c r="AC24" s="255">
        <v>528600000</v>
      </c>
      <c r="AD24" s="33"/>
      <c r="AE24" s="255">
        <v>530700000</v>
      </c>
      <c r="AG24" s="5">
        <f>SUM(Y24:AE24)</f>
        <v>2075900000</v>
      </c>
    </row>
    <row r="25" spans="1:33" ht="18.600000000000001" customHeight="1" x14ac:dyDescent="0.2">
      <c r="B25" s="271" t="s">
        <v>62</v>
      </c>
      <c r="C25" s="272"/>
      <c r="D25" s="42"/>
      <c r="E25" s="28">
        <v>267800000</v>
      </c>
      <c r="F25" s="48"/>
      <c r="G25" s="28">
        <v>282700000</v>
      </c>
      <c r="H25" s="48"/>
      <c r="I25" s="28">
        <v>260700000</v>
      </c>
      <c r="K25" s="28">
        <v>265000000</v>
      </c>
      <c r="L25"/>
      <c r="M25" s="36">
        <f>SUM(E25:K25)</f>
        <v>1076200000</v>
      </c>
      <c r="O25" s="28">
        <v>297200000</v>
      </c>
      <c r="P25" s="28"/>
      <c r="Q25" s="256">
        <v>231400000</v>
      </c>
      <c r="R25" s="28"/>
      <c r="S25" s="256">
        <v>232600000</v>
      </c>
      <c r="T25" s="28"/>
      <c r="U25" s="256">
        <v>289100000</v>
      </c>
      <c r="V25"/>
      <c r="W25" s="36">
        <f>SUM(O25:U25)</f>
        <v>1050300000</v>
      </c>
      <c r="X25" s="28"/>
      <c r="Y25" s="28">
        <v>222700000</v>
      </c>
      <c r="Z25" s="28"/>
      <c r="AA25" s="256">
        <v>249700000</v>
      </c>
      <c r="AB25" s="28"/>
      <c r="AC25" s="256">
        <v>247600000</v>
      </c>
      <c r="AD25" s="28"/>
      <c r="AE25" s="256">
        <v>301600000</v>
      </c>
      <c r="AG25" s="36">
        <f>SUM(Y25:AE25)</f>
        <v>1021600000</v>
      </c>
    </row>
    <row r="26" spans="1:33" ht="18.600000000000001" customHeight="1" x14ac:dyDescent="0.2">
      <c r="B26" s="277" t="s">
        <v>63</v>
      </c>
      <c r="C26" s="272"/>
      <c r="D26" s="132"/>
      <c r="E26" s="126">
        <v>103100000</v>
      </c>
      <c r="F26" s="131"/>
      <c r="G26" s="126">
        <v>110600000</v>
      </c>
      <c r="H26" s="131"/>
      <c r="I26" s="126">
        <v>105900000</v>
      </c>
      <c r="K26" s="126">
        <v>109300000</v>
      </c>
      <c r="L26"/>
      <c r="M26" s="128">
        <f>SUM(E26:K26)</f>
        <v>428900000</v>
      </c>
      <c r="O26" s="126">
        <v>105700000</v>
      </c>
      <c r="P26" s="126"/>
      <c r="Q26" s="256">
        <v>89400000</v>
      </c>
      <c r="R26" s="126"/>
      <c r="S26" s="256">
        <v>75200000</v>
      </c>
      <c r="T26" s="126"/>
      <c r="U26" s="256">
        <v>94900000</v>
      </c>
      <c r="V26"/>
      <c r="W26" s="128">
        <f>SUM(O26:U26)</f>
        <v>365200000</v>
      </c>
      <c r="X26" s="126"/>
      <c r="Y26" s="126">
        <v>79800000</v>
      </c>
      <c r="Z26" s="126"/>
      <c r="AA26" s="256">
        <v>81500000</v>
      </c>
      <c r="AB26" s="126"/>
      <c r="AC26" s="256">
        <v>86600000</v>
      </c>
      <c r="AD26" s="126"/>
      <c r="AE26" s="256">
        <v>101800000</v>
      </c>
      <c r="AG26" s="128">
        <f>SUM(Y26:AE26)</f>
        <v>349700000</v>
      </c>
    </row>
    <row r="27" spans="1:33" ht="18.600000000000001" customHeight="1" x14ac:dyDescent="0.2">
      <c r="B27" s="277" t="s">
        <v>64</v>
      </c>
      <c r="C27" s="272"/>
      <c r="D27" s="132"/>
      <c r="E27" s="126">
        <v>62700000</v>
      </c>
      <c r="F27" s="131"/>
      <c r="G27" s="126">
        <v>74700000</v>
      </c>
      <c r="H27" s="131"/>
      <c r="I27" s="126">
        <v>72300000</v>
      </c>
      <c r="K27" s="126">
        <v>65400000</v>
      </c>
      <c r="L27"/>
      <c r="M27" s="128">
        <f>SUM(E27:K27)</f>
        <v>275100000</v>
      </c>
      <c r="O27" s="126">
        <v>55600000</v>
      </c>
      <c r="P27" s="126"/>
      <c r="Q27" s="257">
        <v>43200000</v>
      </c>
      <c r="R27" s="126"/>
      <c r="S27" s="257">
        <v>43500000</v>
      </c>
      <c r="T27" s="126"/>
      <c r="U27" s="257">
        <v>46800000</v>
      </c>
      <c r="V27"/>
      <c r="W27" s="128">
        <f>SUM(O27:U27)</f>
        <v>189100000</v>
      </c>
      <c r="X27" s="126"/>
      <c r="Y27" s="126">
        <v>32400000</v>
      </c>
      <c r="Z27" s="126"/>
      <c r="AA27" s="257">
        <v>33600000</v>
      </c>
      <c r="AB27" s="126"/>
      <c r="AC27" s="257">
        <v>38400000</v>
      </c>
      <c r="AD27" s="126"/>
      <c r="AE27" s="257">
        <v>35700000</v>
      </c>
      <c r="AG27" s="128">
        <f>SUM(Y27:AE27)</f>
        <v>140100000</v>
      </c>
    </row>
    <row r="28" spans="1:33" ht="18.600000000000001" customHeight="1" x14ac:dyDescent="0.2">
      <c r="B28" t="s">
        <v>60</v>
      </c>
      <c r="C28" s="132"/>
      <c r="D28" s="130"/>
      <c r="E28" s="133">
        <f>SUM(E24:E27)</f>
        <v>915400000</v>
      </c>
      <c r="F28" s="131"/>
      <c r="G28" s="133">
        <f>SUM(G24:G27)</f>
        <v>993600000</v>
      </c>
      <c r="H28" s="131"/>
      <c r="I28" s="133">
        <f>SUM(I24:I27)</f>
        <v>957300000</v>
      </c>
      <c r="K28" s="133">
        <f>SUM(K24:K27)</f>
        <v>932400000</v>
      </c>
      <c r="L28"/>
      <c r="M28" s="134">
        <f>SUM(M24:M27)</f>
        <v>3798700000</v>
      </c>
      <c r="O28" s="133">
        <f>SUM(O24:O27)</f>
        <v>953300000</v>
      </c>
      <c r="P28" s="143"/>
      <c r="Q28" s="133">
        <f>SUM(Q24:Q27)</f>
        <v>870800000</v>
      </c>
      <c r="R28" s="143"/>
      <c r="S28" s="133">
        <f>SUM(S24:S27)</f>
        <v>875800000</v>
      </c>
      <c r="T28" s="143"/>
      <c r="U28" s="133">
        <f>SUM(U24:U27)</f>
        <v>983400000</v>
      </c>
      <c r="V28"/>
      <c r="W28" s="134">
        <f>SUM(W24:W27)</f>
        <v>3683300000</v>
      </c>
      <c r="X28" s="143"/>
      <c r="Y28" s="133">
        <f>SUM(Y24:Y27)</f>
        <v>840600000</v>
      </c>
      <c r="Z28" s="143"/>
      <c r="AA28" s="133">
        <f>SUM(AA24:AA27)</f>
        <v>875700000</v>
      </c>
      <c r="AB28" s="143"/>
      <c r="AC28" s="133">
        <f>SUM(AC24:AC27)</f>
        <v>901200000</v>
      </c>
      <c r="AD28" s="143"/>
      <c r="AE28" s="133">
        <f>SUM(AE24:AE27)</f>
        <v>969800000</v>
      </c>
      <c r="AG28" s="134">
        <f>SUM(AG24:AG27)</f>
        <v>3587300000</v>
      </c>
    </row>
    <row r="29" spans="1:33" ht="18.600000000000001" customHeight="1" x14ac:dyDescent="0.2">
      <c r="D29" s="35"/>
      <c r="E29" s="14"/>
      <c r="F29" s="43"/>
      <c r="G29" s="14"/>
      <c r="H29" s="43"/>
      <c r="I29" s="14"/>
      <c r="K29" s="14"/>
      <c r="L29"/>
      <c r="M29" s="13"/>
      <c r="O29" s="14"/>
      <c r="P29" s="27"/>
      <c r="Q29" s="27"/>
      <c r="R29" s="27"/>
      <c r="S29" s="27"/>
      <c r="T29" s="27"/>
      <c r="U29" s="27"/>
      <c r="V29"/>
      <c r="W29" s="13"/>
      <c r="X29" s="34"/>
      <c r="Y29" s="14"/>
      <c r="Z29" s="27"/>
      <c r="AA29" s="27"/>
      <c r="AB29" s="27"/>
      <c r="AC29" s="27"/>
      <c r="AD29" s="27"/>
      <c r="AE29" s="27"/>
      <c r="AG29" s="13"/>
    </row>
    <row r="30" spans="1:33" ht="27.75" customHeight="1" x14ac:dyDescent="0.2">
      <c r="A30" s="273" t="s">
        <v>131</v>
      </c>
      <c r="B30" s="272"/>
      <c r="C30" s="272"/>
      <c r="D30" s="35"/>
      <c r="E30"/>
      <c r="F30" s="48"/>
      <c r="H30" s="48"/>
      <c r="I30"/>
      <c r="K30"/>
      <c r="L30"/>
      <c r="M30" s="19"/>
      <c r="O30"/>
      <c r="S30"/>
      <c r="U30"/>
      <c r="V30"/>
      <c r="W30" s="19"/>
      <c r="X30" s="34"/>
      <c r="Y30"/>
      <c r="Z30"/>
      <c r="AA30"/>
      <c r="AB30"/>
      <c r="AC30"/>
      <c r="AD30"/>
      <c r="AE30"/>
      <c r="AG30" s="19"/>
    </row>
    <row r="31" spans="1:33" ht="18.600000000000001" customHeight="1" x14ac:dyDescent="0.2">
      <c r="B31" s="271" t="s">
        <v>61</v>
      </c>
      <c r="C31" s="272"/>
      <c r="D31" s="35"/>
      <c r="E31" s="38">
        <f>ROUND(E24/E$28,2)</f>
        <v>0.53</v>
      </c>
      <c r="F31" s="48"/>
      <c r="G31" s="38">
        <f>ROUND(G24/G$28,2)</f>
        <v>0.53</v>
      </c>
      <c r="H31" s="48"/>
      <c r="I31" s="38">
        <f>ROUND(I24/I$28,2)</f>
        <v>0.54</v>
      </c>
      <c r="K31" s="38">
        <v>0.53</v>
      </c>
      <c r="L31"/>
      <c r="M31" s="22">
        <f>ROUND(M24/M$28,2)</f>
        <v>0.53</v>
      </c>
      <c r="O31" s="38">
        <f>ROUND(O24/O$28,2)</f>
        <v>0.52</v>
      </c>
      <c r="P31" s="38"/>
      <c r="Q31" s="38">
        <f>ROUND(Q24/Q$28,2)</f>
        <v>0.57999999999999996</v>
      </c>
      <c r="R31" s="38"/>
      <c r="S31" s="38">
        <f>ROUND(S24/S$28,2)</f>
        <v>0.6</v>
      </c>
      <c r="T31" s="38"/>
      <c r="U31" s="38">
        <f>ROUND(U24/U$28,2)</f>
        <v>0.56000000000000005</v>
      </c>
      <c r="V31"/>
      <c r="W31" s="22">
        <f>ROUND(W24/W$28,2)</f>
        <v>0.56000000000000005</v>
      </c>
      <c r="X31" s="38"/>
      <c r="Y31" s="38">
        <f>ROUND(Y24/Y$28,2)</f>
        <v>0.6</v>
      </c>
      <c r="Z31" s="38"/>
      <c r="AA31" s="38">
        <f>ROUND(AA24/AA$28,2)</f>
        <v>0.57999999999999996</v>
      </c>
      <c r="AB31" s="38"/>
      <c r="AC31" s="38">
        <f>ROUND(AC24/AC$28,2)</f>
        <v>0.59</v>
      </c>
      <c r="AD31" s="38"/>
      <c r="AE31" s="38">
        <f>ROUND(AE24/AE$28,2)</f>
        <v>0.55000000000000004</v>
      </c>
      <c r="AG31" s="22">
        <f>ROUND(AG24/AG$28,2)</f>
        <v>0.57999999999999996</v>
      </c>
    </row>
    <row r="32" spans="1:33" ht="18.600000000000001" customHeight="1" x14ac:dyDescent="0.2">
      <c r="B32" s="271" t="s">
        <v>62</v>
      </c>
      <c r="C32" s="272"/>
      <c r="D32" s="35"/>
      <c r="E32" s="38">
        <f>ROUND(E25/E$28,2)</f>
        <v>0.28999999999999998</v>
      </c>
      <c r="F32" s="48"/>
      <c r="G32" s="38">
        <f>ROUND(G25/G$28,2)</f>
        <v>0.28000000000000003</v>
      </c>
      <c r="H32" s="48"/>
      <c r="I32" s="38">
        <f>ROUND(I25/I$28,2)</f>
        <v>0.27</v>
      </c>
      <c r="K32" s="38">
        <v>0.28000000000000003</v>
      </c>
      <c r="L32"/>
      <c r="M32" s="22">
        <f>ROUND(M25/M$28,2)</f>
        <v>0.28000000000000003</v>
      </c>
      <c r="O32" s="38">
        <f>ROUND(O25/O$28,2)</f>
        <v>0.31</v>
      </c>
      <c r="P32" s="38"/>
      <c r="Q32" s="38">
        <f>ROUND(Q25/Q$28,2)</f>
        <v>0.27</v>
      </c>
      <c r="R32" s="38"/>
      <c r="S32" s="38">
        <f>ROUND(S25/S$28,2)-0.01</f>
        <v>0.26</v>
      </c>
      <c r="T32" s="38"/>
      <c r="U32" s="38">
        <f>ROUND(U25/U$28,2)</f>
        <v>0.28999999999999998</v>
      </c>
      <c r="V32"/>
      <c r="W32" s="22">
        <f>ROUND(W25/W$28,2)</f>
        <v>0.28999999999999998</v>
      </c>
      <c r="X32" s="38"/>
      <c r="Y32" s="38">
        <f>ROUND(Y25/Y$28,2)+0.01</f>
        <v>0.27</v>
      </c>
      <c r="Z32" s="38"/>
      <c r="AA32" s="38">
        <f>ROUND(AA25/AA$28,2)</f>
        <v>0.28999999999999998</v>
      </c>
      <c r="AB32" s="38"/>
      <c r="AC32" s="38">
        <f>ROUND(AC25/AC$28,2)</f>
        <v>0.27</v>
      </c>
      <c r="AD32" s="38"/>
      <c r="AE32" s="38">
        <f>ROUND(AE25/AE$28,2)</f>
        <v>0.31</v>
      </c>
      <c r="AG32" s="22">
        <f>ROUND(AG25/AG$28,2)</f>
        <v>0.28000000000000003</v>
      </c>
    </row>
    <row r="33" spans="1:33" ht="18.600000000000001" customHeight="1" x14ac:dyDescent="0.2">
      <c r="B33" s="271" t="s">
        <v>63</v>
      </c>
      <c r="C33" s="272"/>
      <c r="D33" s="35"/>
      <c r="E33" s="38">
        <f>ROUND(E26/E$28,2)</f>
        <v>0.11</v>
      </c>
      <c r="F33" s="48"/>
      <c r="G33" s="38">
        <f>ROUND(G26/G$28,2)</f>
        <v>0.11</v>
      </c>
      <c r="H33" s="48"/>
      <c r="I33" s="38">
        <f>ROUND(I26/I$28,2)</f>
        <v>0.11</v>
      </c>
      <c r="K33" s="38">
        <v>0.12</v>
      </c>
      <c r="L33"/>
      <c r="M33" s="22">
        <f>ROUNDUP(M26/M$28,2)</f>
        <v>0.12</v>
      </c>
      <c r="O33" s="38">
        <f>ROUND(O26/O$28,2)</f>
        <v>0.11</v>
      </c>
      <c r="P33" s="38"/>
      <c r="Q33" s="38">
        <f>ROUND(Q26/Q$28,2)</f>
        <v>0.1</v>
      </c>
      <c r="R33" s="38"/>
      <c r="S33" s="38">
        <f>ROUND(S26/S$28,2)</f>
        <v>0.09</v>
      </c>
      <c r="T33" s="38"/>
      <c r="U33" s="38">
        <f>ROUND(U26/U$28,2)</f>
        <v>0.1</v>
      </c>
      <c r="V33"/>
      <c r="W33" s="22">
        <f>ROUNDUP(W26/W$28,2)</f>
        <v>9.9999999999999992E-2</v>
      </c>
      <c r="X33" s="38"/>
      <c r="Y33" s="38">
        <f>ROUND(Y26/Y$28,2)</f>
        <v>0.09</v>
      </c>
      <c r="Z33" s="38"/>
      <c r="AA33" s="38">
        <f>ROUND(AA26/AA$28,2)</f>
        <v>0.09</v>
      </c>
      <c r="AB33" s="38"/>
      <c r="AC33" s="38">
        <f>ROUND(AC26/AC$28,2)</f>
        <v>0.1</v>
      </c>
      <c r="AD33" s="38"/>
      <c r="AE33" s="38">
        <f>ROUND(AE26/AE$28,2)</f>
        <v>0.1</v>
      </c>
      <c r="AG33" s="22">
        <f>ROUNDUP(AG26/AG$28,2)</f>
        <v>9.9999999999999992E-2</v>
      </c>
    </row>
    <row r="34" spans="1:33" ht="18.600000000000001" customHeight="1" x14ac:dyDescent="0.2">
      <c r="B34" s="271" t="s">
        <v>64</v>
      </c>
      <c r="C34" s="272"/>
      <c r="D34" s="35"/>
      <c r="E34" s="39">
        <f>ROUND(E27/E$28,2)</f>
        <v>7.0000000000000007E-2</v>
      </c>
      <c r="F34" s="48"/>
      <c r="G34" s="39">
        <f>ROUND(G27/G$28,2)</f>
        <v>0.08</v>
      </c>
      <c r="H34" s="48"/>
      <c r="I34" s="39">
        <f>ROUND(I27/I$28,2)</f>
        <v>0.08</v>
      </c>
      <c r="K34" s="39">
        <v>7.0000000000000007E-2</v>
      </c>
      <c r="L34"/>
      <c r="M34" s="22">
        <f>ROUND(M27/M$28,2)</f>
        <v>7.0000000000000007E-2</v>
      </c>
      <c r="O34" s="39">
        <f>ROUND(O27/O$28,2)</f>
        <v>0.06</v>
      </c>
      <c r="P34" s="38"/>
      <c r="Q34" s="39">
        <f>ROUND(Q27/Q$28,2)</f>
        <v>0.05</v>
      </c>
      <c r="R34" s="38"/>
      <c r="S34" s="39">
        <f>ROUND(S27/S$28,2)</f>
        <v>0.05</v>
      </c>
      <c r="T34" s="38"/>
      <c r="U34" s="39">
        <f>ROUND(U27/U$28,2)</f>
        <v>0.05</v>
      </c>
      <c r="V34"/>
      <c r="W34" s="22">
        <f>ROUND(W27/W$28,2)</f>
        <v>0.05</v>
      </c>
      <c r="X34" s="38"/>
      <c r="Y34" s="39">
        <f>ROUND(Y27/Y$28,2)</f>
        <v>0.04</v>
      </c>
      <c r="Z34" s="38"/>
      <c r="AA34" s="39">
        <f>ROUND(AA27/AA$28,2)</f>
        <v>0.04</v>
      </c>
      <c r="AB34" s="38"/>
      <c r="AC34" s="39">
        <f>ROUND(AC27/AC$28,2)</f>
        <v>0.04</v>
      </c>
      <c r="AD34" s="38"/>
      <c r="AE34" s="39">
        <f>ROUND(AE27/AE$28,2)</f>
        <v>0.04</v>
      </c>
      <c r="AG34" s="22">
        <f>ROUND(AG27/AG$28,2)</f>
        <v>0.04</v>
      </c>
    </row>
    <row r="35" spans="1:33" ht="18.600000000000001" customHeight="1" x14ac:dyDescent="0.2">
      <c r="B35" t="s">
        <v>60</v>
      </c>
      <c r="C35" s="42"/>
      <c r="D35" s="35"/>
      <c r="E35" s="40">
        <f>E28/E$28</f>
        <v>1</v>
      </c>
      <c r="F35" s="48"/>
      <c r="G35" s="40">
        <f>G28/G$28</f>
        <v>1</v>
      </c>
      <c r="H35" s="48"/>
      <c r="I35" s="40">
        <f>I28/I$28</f>
        <v>1</v>
      </c>
      <c r="K35" s="40">
        <f>K28/K$28</f>
        <v>1</v>
      </c>
      <c r="L35"/>
      <c r="M35" s="23">
        <f>SUM(M31:M34)</f>
        <v>1</v>
      </c>
      <c r="O35" s="40">
        <f>O28/O$28</f>
        <v>1</v>
      </c>
      <c r="P35" s="38"/>
      <c r="Q35" s="40">
        <f>Q28/Q$28</f>
        <v>1</v>
      </c>
      <c r="R35" s="38"/>
      <c r="S35" s="40">
        <f>S28/S$28</f>
        <v>1</v>
      </c>
      <c r="T35" s="38"/>
      <c r="U35" s="40">
        <f>U28/U$28</f>
        <v>1</v>
      </c>
      <c r="V35"/>
      <c r="W35" s="23">
        <f>SUM(W31:W34)</f>
        <v>1</v>
      </c>
      <c r="X35" s="38"/>
      <c r="Y35" s="40">
        <f>Y28/Y$28</f>
        <v>1</v>
      </c>
      <c r="Z35" s="38"/>
      <c r="AA35" s="40">
        <f>AA28/AA$28</f>
        <v>1</v>
      </c>
      <c r="AB35" s="38"/>
      <c r="AC35" s="40">
        <f>AC28/AC$28</f>
        <v>1</v>
      </c>
      <c r="AD35" s="38"/>
      <c r="AE35" s="40">
        <f>AE28/AE$28</f>
        <v>1</v>
      </c>
      <c r="AG35" s="23">
        <f>SUM(AG31:AG34)</f>
        <v>1</v>
      </c>
    </row>
    <row r="36" spans="1:33" ht="18.600000000000001" customHeight="1" x14ac:dyDescent="0.2">
      <c r="D36" s="35"/>
      <c r="E36" s="41"/>
      <c r="F36" s="48"/>
      <c r="G36" s="41"/>
      <c r="H36" s="48"/>
      <c r="I36" s="41"/>
      <c r="K36" s="41"/>
      <c r="L36"/>
      <c r="M36" s="13"/>
      <c r="O36" s="41"/>
      <c r="P36" s="34"/>
      <c r="Q36" s="34"/>
      <c r="R36" s="34"/>
      <c r="S36" s="34"/>
      <c r="T36" s="34"/>
      <c r="U36" s="34"/>
      <c r="V36"/>
      <c r="W36" s="13"/>
      <c r="X36" s="34"/>
      <c r="Y36" s="41"/>
      <c r="Z36" s="34"/>
      <c r="AA36" s="34"/>
      <c r="AB36" s="34"/>
      <c r="AC36" s="34"/>
      <c r="AD36" s="34"/>
      <c r="AE36" s="34"/>
      <c r="AG36" s="19"/>
    </row>
    <row r="37" spans="1:33" ht="18.600000000000001" customHeight="1" x14ac:dyDescent="0.2">
      <c r="A37" s="273" t="s">
        <v>134</v>
      </c>
      <c r="B37" s="272"/>
      <c r="C37" s="272"/>
      <c r="D37" s="35"/>
      <c r="E37" s="35"/>
      <c r="F37" s="43"/>
      <c r="G37" s="35"/>
      <c r="H37" s="43"/>
      <c r="I37" s="35"/>
      <c r="K37" s="35"/>
      <c r="L37"/>
      <c r="M37" s="19"/>
      <c r="O37" s="35"/>
      <c r="P37" s="35"/>
      <c r="Q37" s="35"/>
      <c r="R37" s="35"/>
      <c r="S37" s="35"/>
      <c r="T37" s="35"/>
      <c r="U37" s="35"/>
      <c r="V37"/>
      <c r="W37" s="19"/>
      <c r="X37" s="34"/>
      <c r="Y37" s="35"/>
      <c r="Z37" s="35"/>
      <c r="AA37" s="35"/>
      <c r="AB37" s="35"/>
      <c r="AC37" s="35"/>
      <c r="AD37" s="35"/>
      <c r="AE37" s="35"/>
      <c r="AG37" s="19"/>
    </row>
    <row r="38" spans="1:33" ht="18.600000000000001" customHeight="1" x14ac:dyDescent="0.2">
      <c r="B38" s="274" t="s">
        <v>65</v>
      </c>
      <c r="C38" s="274"/>
      <c r="D38" s="35"/>
      <c r="E38" s="33">
        <v>1648100000</v>
      </c>
      <c r="F38" s="43"/>
      <c r="G38" s="33">
        <v>1882900000</v>
      </c>
      <c r="H38" s="44"/>
      <c r="I38" s="33">
        <v>1935100000</v>
      </c>
      <c r="K38" s="33">
        <v>1982300000</v>
      </c>
      <c r="L38"/>
      <c r="M38" s="19"/>
      <c r="O38" s="33">
        <v>2028600000</v>
      </c>
      <c r="P38" s="33"/>
      <c r="Q38" s="262">
        <v>2113000000</v>
      </c>
      <c r="R38" s="33"/>
      <c r="S38" s="33">
        <v>2186700000</v>
      </c>
      <c r="T38" s="33"/>
      <c r="U38" s="33">
        <v>2257800000</v>
      </c>
      <c r="V38"/>
      <c r="W38" s="19"/>
      <c r="X38" s="34"/>
      <c r="Y38" s="33">
        <v>2176500000</v>
      </c>
      <c r="Z38" s="33"/>
      <c r="AA38" s="262">
        <v>2210400000</v>
      </c>
      <c r="AB38" s="33"/>
      <c r="AC38" s="262">
        <v>2310300000</v>
      </c>
      <c r="AD38" s="33"/>
      <c r="AE38" s="262">
        <v>2392300000</v>
      </c>
      <c r="AG38" s="19"/>
    </row>
    <row r="39" spans="1:33" ht="18.600000000000001" customHeight="1" x14ac:dyDescent="0.2">
      <c r="A39" s="35"/>
      <c r="B39" s="35"/>
      <c r="C39" s="35"/>
      <c r="D39" s="35"/>
      <c r="E39" s="215"/>
      <c r="F39" s="43"/>
      <c r="G39" s="215"/>
      <c r="H39" s="43"/>
      <c r="I39" s="215"/>
      <c r="J39" s="35"/>
      <c r="K39" s="215"/>
      <c r="L39" s="35"/>
      <c r="M39" s="34"/>
      <c r="O39" s="215"/>
      <c r="P39" s="43"/>
      <c r="Q39" s="215"/>
      <c r="R39" s="43"/>
      <c r="S39" s="215"/>
      <c r="T39" s="35"/>
      <c r="U39" s="215"/>
      <c r="V39" s="35"/>
      <c r="W39" s="34"/>
      <c r="X39" s="34"/>
      <c r="Y39" s="215"/>
      <c r="Z39" s="215"/>
      <c r="AA39" s="215"/>
      <c r="AB39" s="215"/>
      <c r="AC39" s="215"/>
      <c r="AD39" s="215"/>
      <c r="AE39" s="215"/>
      <c r="AG39" s="34"/>
    </row>
    <row r="40" spans="1:33" ht="18.600000000000001" customHeight="1" x14ac:dyDescent="0.2">
      <c r="A40" s="35"/>
      <c r="B40" s="188" t="s">
        <v>66</v>
      </c>
      <c r="C40" s="275" t="s">
        <v>121</v>
      </c>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row>
    <row r="41" spans="1:33" ht="18.600000000000001" customHeight="1" x14ac:dyDescent="0.2">
      <c r="A41" s="35"/>
      <c r="B41" s="188" t="s">
        <v>67</v>
      </c>
      <c r="C41" s="275" t="s">
        <v>68</v>
      </c>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row>
    <row r="42" spans="1:33" ht="22.5" customHeight="1" x14ac:dyDescent="0.2">
      <c r="A42" s="42"/>
      <c r="B42" s="188" t="s">
        <v>69</v>
      </c>
      <c r="C42" s="275" t="s">
        <v>126</v>
      </c>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row>
    <row r="43" spans="1:33" ht="17.100000000000001" customHeight="1" x14ac:dyDescent="0.2"/>
    <row r="44" spans="1:33" ht="17.100000000000001" customHeight="1" x14ac:dyDescent="0.2"/>
    <row r="45" spans="1:33" ht="17.100000000000001" customHeight="1" x14ac:dyDescent="0.2"/>
    <row r="46" spans="1:33" ht="17.100000000000001" customHeight="1" x14ac:dyDescent="0.2"/>
    <row r="47" spans="1:33" ht="17.100000000000001" customHeight="1" x14ac:dyDescent="0.2"/>
    <row r="48" spans="1:33" ht="17.100000000000001" customHeight="1" x14ac:dyDescent="0.2"/>
    <row r="49" ht="17.100000000000001" customHeight="1" x14ac:dyDescent="0.2"/>
    <row r="50" ht="17.100000000000001" customHeight="1" x14ac:dyDescent="0.2"/>
    <row r="51" ht="17.100000000000001" customHeight="1" x14ac:dyDescent="0.2"/>
    <row r="52" ht="17.100000000000001" customHeight="1" x14ac:dyDescent="0.2"/>
    <row r="53" ht="17.100000000000001" customHeight="1" x14ac:dyDescent="0.2"/>
    <row r="54" ht="17.100000000000001" customHeight="1" x14ac:dyDescent="0.2"/>
    <row r="55" ht="17.100000000000001" customHeight="1" x14ac:dyDescent="0.2"/>
    <row r="56" ht="17.100000000000001" customHeight="1" x14ac:dyDescent="0.2"/>
    <row r="57" ht="17.100000000000001" customHeight="1" x14ac:dyDescent="0.2"/>
    <row r="58" ht="17.100000000000001" customHeight="1" x14ac:dyDescent="0.2"/>
    <row r="59" ht="17.100000000000001" customHeight="1" x14ac:dyDescent="0.2"/>
    <row r="60" ht="17.100000000000001" customHeight="1" x14ac:dyDescent="0.2"/>
    <row r="61" ht="17.100000000000001" customHeight="1" x14ac:dyDescent="0.2"/>
    <row r="62" ht="17.100000000000001" customHeight="1" x14ac:dyDescent="0.2"/>
    <row r="63" ht="17.100000000000001" customHeight="1" x14ac:dyDescent="0.2"/>
    <row r="64" ht="17.100000000000001" customHeight="1" x14ac:dyDescent="0.2"/>
    <row r="65" ht="17.100000000000001" customHeight="1" x14ac:dyDescent="0.2"/>
    <row r="66" ht="17.100000000000001" customHeight="1" x14ac:dyDescent="0.2"/>
    <row r="67" ht="17.100000000000001" customHeight="1" x14ac:dyDescent="0.2"/>
    <row r="68" ht="17.100000000000001" customHeight="1" x14ac:dyDescent="0.2"/>
    <row r="69" ht="17.100000000000001" customHeight="1" x14ac:dyDescent="0.2"/>
    <row r="70" ht="17.100000000000001" customHeight="1" x14ac:dyDescent="0.2"/>
    <row r="71" ht="17.100000000000001" customHeight="1" x14ac:dyDescent="0.2"/>
    <row r="72" ht="17.100000000000001" customHeight="1" x14ac:dyDescent="0.2"/>
    <row r="73" ht="17.100000000000001" customHeight="1" x14ac:dyDescent="0.2"/>
    <row r="74" ht="17.100000000000001" customHeight="1" x14ac:dyDescent="0.2"/>
    <row r="75" ht="17.100000000000001" customHeight="1" x14ac:dyDescent="0.2"/>
    <row r="76" ht="17.100000000000001" customHeight="1" x14ac:dyDescent="0.2"/>
    <row r="77" ht="17.100000000000001" customHeight="1" x14ac:dyDescent="0.2"/>
    <row r="78" ht="17.100000000000001" customHeight="1" x14ac:dyDescent="0.2"/>
    <row r="79" ht="17.100000000000001" customHeight="1" x14ac:dyDescent="0.2"/>
    <row r="80" ht="17.100000000000001" customHeight="1" x14ac:dyDescent="0.2"/>
    <row r="81" ht="17.100000000000001" customHeight="1" x14ac:dyDescent="0.2"/>
    <row r="82" ht="17.100000000000001" customHeight="1" x14ac:dyDescent="0.2"/>
    <row r="83" ht="17.100000000000001" customHeight="1" x14ac:dyDescent="0.2"/>
    <row r="84" ht="17.100000000000001" customHeight="1" x14ac:dyDescent="0.2"/>
    <row r="85" ht="17.100000000000001" customHeight="1" x14ac:dyDescent="0.2"/>
    <row r="86" ht="17.100000000000001" customHeight="1" x14ac:dyDescent="0.2"/>
    <row r="87" ht="17.100000000000001" customHeight="1" x14ac:dyDescent="0.2"/>
    <row r="88" ht="17.100000000000001" customHeight="1" x14ac:dyDescent="0.2"/>
    <row r="89" ht="17.100000000000001" customHeight="1" x14ac:dyDescent="0.2"/>
    <row r="90" ht="17.100000000000001" customHeight="1" x14ac:dyDescent="0.2"/>
    <row r="91" ht="17.100000000000001" customHeight="1" x14ac:dyDescent="0.2"/>
    <row r="92" ht="17.100000000000001" customHeight="1" x14ac:dyDescent="0.2"/>
    <row r="93" ht="17.100000000000001" customHeight="1" x14ac:dyDescent="0.2"/>
    <row r="94" ht="17.100000000000001" customHeight="1" x14ac:dyDescent="0.2"/>
    <row r="95" ht="17.100000000000001" customHeight="1" x14ac:dyDescent="0.2"/>
  </sheetData>
  <mergeCells count="30">
    <mergeCell ref="A1:AG1"/>
    <mergeCell ref="A3:AG3"/>
    <mergeCell ref="A4:AG4"/>
    <mergeCell ref="A5:AG5"/>
    <mergeCell ref="Y7:AE7"/>
    <mergeCell ref="A30:C30"/>
    <mergeCell ref="A23:C23"/>
    <mergeCell ref="B31:C31"/>
    <mergeCell ref="B33:C33"/>
    <mergeCell ref="B32:C32"/>
    <mergeCell ref="B25:C25"/>
    <mergeCell ref="B27:C27"/>
    <mergeCell ref="B26:C26"/>
    <mergeCell ref="B12:C12"/>
    <mergeCell ref="A11:C11"/>
    <mergeCell ref="B24:C24"/>
    <mergeCell ref="O7:U7"/>
    <mergeCell ref="E7:K7"/>
    <mergeCell ref="B14:C14"/>
    <mergeCell ref="B13:C13"/>
    <mergeCell ref="A17:C17"/>
    <mergeCell ref="B19:C19"/>
    <mergeCell ref="B20:C20"/>
    <mergeCell ref="B18:C18"/>
    <mergeCell ref="B34:C34"/>
    <mergeCell ref="A37:C37"/>
    <mergeCell ref="B38:C38"/>
    <mergeCell ref="C42:AG42"/>
    <mergeCell ref="C41:AG41"/>
    <mergeCell ref="C40:AG40"/>
  </mergeCells>
  <printOptions horizontalCentered="1"/>
  <pageMargins left="0" right="0" top="0.25" bottom="0.5" header="0.5" footer="0.5"/>
  <pageSetup paperSize="5" scale="68" orientation="landscape" r:id="rId1"/>
  <headerFooter>
    <oddFooter>Page &amp;P</oddFooter>
  </headerFooter>
  <ignoredErrors>
    <ignoredError sqref="W33 S32 Y32 M33 AG3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I73"/>
  <sheetViews>
    <sheetView showGridLines="0" showRuler="0" zoomScaleNormal="100" zoomScaleSheetLayoutView="90" workbookViewId="0">
      <pane xSplit="4" ySplit="10" topLeftCell="E11" activePane="bottomRight" state="frozen"/>
      <selection activeCell="C7" sqref="C7"/>
      <selection pane="topRight" activeCell="C7" sqref="C7"/>
      <selection pane="bottomLeft" activeCell="C7" sqref="C7"/>
      <selection pane="bottomRight" activeCell="E11" sqref="E11"/>
    </sheetView>
  </sheetViews>
  <sheetFormatPr defaultColWidth="13.5703125" defaultRowHeight="12.75" x14ac:dyDescent="0.2"/>
  <cols>
    <col min="1" max="1" width="2.5703125" customWidth="1"/>
    <col min="2" max="2" width="3.42578125" customWidth="1"/>
    <col min="3" max="3" width="44.42578125" customWidth="1"/>
    <col min="4" max="4" width="0.42578125" customWidth="1"/>
    <col min="5" max="5" width="12.42578125" customWidth="1"/>
    <col min="6" max="6" width="0.42578125" customWidth="1"/>
    <col min="7" max="7" width="12.42578125" customWidth="1"/>
    <col min="8" max="8" width="0.42578125" customWidth="1"/>
    <col min="9" max="9" width="12.42578125" style="119" customWidth="1"/>
    <col min="10" max="10" width="0.5703125" customWidth="1"/>
    <col min="11" max="11" width="12.42578125" style="119" customWidth="1"/>
    <col min="12" max="12" width="0.42578125" style="119" customWidth="1"/>
    <col min="13" max="13" width="12.42578125" style="167" customWidth="1"/>
    <col min="14" max="14" width="0.42578125" customWidth="1"/>
    <col min="15" max="15" width="12.42578125" customWidth="1"/>
    <col min="16" max="16" width="0.42578125" customWidth="1"/>
    <col min="17" max="17" width="12.42578125" customWidth="1"/>
    <col min="18" max="18" width="0.42578125" customWidth="1"/>
    <col min="19" max="19" width="12.42578125" style="119" customWidth="1"/>
    <col min="20" max="20" width="0.5703125" customWidth="1"/>
    <col min="21" max="21" width="12.42578125" style="119" customWidth="1"/>
    <col min="22" max="22" width="0.42578125" style="119" customWidth="1"/>
    <col min="23" max="23" width="12.42578125" style="167" customWidth="1"/>
    <col min="24" max="24" width="0.5703125" style="167" customWidth="1"/>
    <col min="25" max="25" width="12.42578125" customWidth="1"/>
    <col min="26" max="26" width="0.42578125" style="167" customWidth="1"/>
    <col min="27" max="27" width="12.42578125" customWidth="1"/>
    <col min="28" max="28" width="0.42578125" style="167" customWidth="1"/>
    <col min="29" max="29" width="12.42578125" style="167" customWidth="1"/>
    <col min="30" max="30" width="0.7109375" style="167" customWidth="1"/>
    <col min="31" max="31" width="12.42578125" style="119" customWidth="1"/>
    <col min="32" max="32" width="0.7109375" style="167" customWidth="1"/>
    <col min="33" max="34" width="12.42578125" style="167" customWidth="1"/>
    <col min="35" max="35" width="0.5703125" customWidth="1"/>
    <col min="36" max="48" width="5.5703125" bestFit="1" customWidth="1"/>
  </cols>
  <sheetData>
    <row r="1" spans="1:35" ht="55.5" customHeight="1" x14ac:dyDescent="0.2">
      <c r="A1" s="278" t="e" vm="1">
        <v>#VALUE!</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6"/>
    </row>
    <row r="2" spans="1:35" ht="6" customHeight="1" x14ac:dyDescent="0.2">
      <c r="A2" s="35"/>
      <c r="B2" s="35"/>
      <c r="C2" s="35"/>
      <c r="D2" s="35"/>
      <c r="E2" s="43"/>
      <c r="F2" s="43"/>
      <c r="G2" s="43"/>
      <c r="H2" s="43"/>
      <c r="I2" s="118"/>
      <c r="J2" s="35"/>
      <c r="K2" s="118"/>
      <c r="L2" s="118"/>
      <c r="M2" s="27"/>
      <c r="N2" s="35"/>
      <c r="O2" s="43"/>
      <c r="P2" s="43"/>
      <c r="Q2" s="43"/>
      <c r="R2" s="43"/>
      <c r="S2" s="118"/>
      <c r="T2" s="35"/>
      <c r="U2" s="118"/>
      <c r="V2" s="118"/>
      <c r="W2" s="27"/>
      <c r="X2" s="27"/>
      <c r="Y2" s="43"/>
      <c r="Z2" s="27"/>
      <c r="AA2" s="43"/>
      <c r="AB2" s="27"/>
      <c r="AC2" s="27"/>
      <c r="AD2" s="27"/>
      <c r="AE2" s="118"/>
      <c r="AF2" s="27"/>
      <c r="AG2" s="27"/>
      <c r="AH2" s="27"/>
    </row>
    <row r="3" spans="1:35" ht="18.600000000000001" customHeight="1" x14ac:dyDescent="0.25">
      <c r="A3" s="279" t="s">
        <v>70</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37"/>
    </row>
    <row r="4" spans="1:35" ht="18.600000000000001" customHeight="1" x14ac:dyDescent="0.2">
      <c r="A4" s="280" t="s">
        <v>27</v>
      </c>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38"/>
    </row>
    <row r="5" spans="1:35" ht="18.600000000000001" customHeight="1" x14ac:dyDescent="0.2">
      <c r="A5" s="280" t="s">
        <v>12</v>
      </c>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38"/>
    </row>
    <row r="6" spans="1:35" ht="18.600000000000001" customHeight="1" x14ac:dyDescent="0.2">
      <c r="A6" s="35"/>
      <c r="B6" s="35"/>
      <c r="C6" s="35"/>
      <c r="D6" s="35"/>
      <c r="E6" s="43"/>
      <c r="F6" s="43"/>
      <c r="G6" s="43"/>
      <c r="H6" s="43"/>
      <c r="I6" s="118"/>
      <c r="J6" s="35"/>
      <c r="K6" s="118"/>
      <c r="L6" s="118"/>
      <c r="M6" s="27"/>
      <c r="N6" s="35"/>
      <c r="O6" s="43"/>
      <c r="P6" s="43"/>
      <c r="Q6" s="43"/>
      <c r="R6" s="43"/>
      <c r="S6" s="118"/>
      <c r="T6" s="35"/>
      <c r="U6" s="118"/>
      <c r="V6" s="118"/>
      <c r="W6" s="27"/>
      <c r="X6" s="27"/>
      <c r="Y6" s="43"/>
      <c r="Z6" s="27"/>
      <c r="AA6" s="43"/>
      <c r="AB6" s="27"/>
      <c r="AC6" s="27"/>
      <c r="AD6" s="27"/>
      <c r="AE6" s="118"/>
      <c r="AF6" s="27"/>
      <c r="AG6" s="27"/>
      <c r="AH6" s="27"/>
    </row>
    <row r="7" spans="1:35" ht="18.600000000000001" customHeight="1" x14ac:dyDescent="0.2">
      <c r="A7" s="35"/>
      <c r="B7" s="35"/>
      <c r="C7" s="35"/>
      <c r="D7" s="35"/>
      <c r="E7" s="43"/>
      <c r="F7" s="43"/>
      <c r="G7" s="43"/>
      <c r="H7" s="43"/>
      <c r="I7" s="118"/>
      <c r="J7" s="35"/>
      <c r="K7" s="118"/>
      <c r="L7" s="118"/>
      <c r="M7" s="27"/>
      <c r="N7" s="35"/>
      <c r="O7" s="43"/>
      <c r="P7" s="43"/>
      <c r="Q7" s="43"/>
      <c r="R7" s="43"/>
      <c r="S7" s="118"/>
      <c r="T7" s="35"/>
      <c r="U7" s="118"/>
      <c r="V7" s="118"/>
      <c r="W7" s="27"/>
      <c r="X7" s="35"/>
      <c r="Y7" s="43"/>
      <c r="Z7" s="43"/>
      <c r="AA7" s="43"/>
      <c r="AB7" s="43"/>
      <c r="AC7" s="118"/>
      <c r="AD7" s="35"/>
      <c r="AE7" s="118"/>
      <c r="AF7" s="27"/>
      <c r="AG7" s="27"/>
      <c r="AH7" s="27"/>
    </row>
    <row r="8" spans="1:35" ht="43.35" customHeight="1" x14ac:dyDescent="0.2">
      <c r="A8" s="35"/>
      <c r="B8" s="35"/>
      <c r="C8" s="35"/>
      <c r="D8" s="2"/>
      <c r="E8" s="278" t="s">
        <v>55</v>
      </c>
      <c r="F8" s="278"/>
      <c r="G8" s="278"/>
      <c r="H8" s="278"/>
      <c r="I8" s="278"/>
      <c r="J8" s="278"/>
      <c r="K8" s="278"/>
      <c r="M8" s="168"/>
      <c r="N8" s="26"/>
      <c r="O8" s="278" t="s">
        <v>55</v>
      </c>
      <c r="P8" s="278"/>
      <c r="Q8" s="278"/>
      <c r="R8" s="278"/>
      <c r="S8" s="278"/>
      <c r="T8" s="278"/>
      <c r="U8" s="278"/>
      <c r="W8" s="168"/>
      <c r="X8" s="181"/>
      <c r="Y8" s="278" t="s">
        <v>55</v>
      </c>
      <c r="Z8" s="278"/>
      <c r="AA8" s="278"/>
      <c r="AB8" s="278"/>
      <c r="AC8" s="278"/>
      <c r="AD8" s="278"/>
      <c r="AE8" s="278"/>
      <c r="AF8" s="26"/>
      <c r="AG8" s="168"/>
      <c r="AH8" s="35"/>
      <c r="AI8" s="35"/>
    </row>
    <row r="9" spans="1:35" ht="18.600000000000001" customHeight="1" x14ac:dyDescent="0.2">
      <c r="A9" s="35"/>
      <c r="B9" s="35"/>
      <c r="C9" s="35"/>
      <c r="D9" s="2"/>
      <c r="E9" s="29" t="s">
        <v>21</v>
      </c>
      <c r="F9" s="113"/>
      <c r="G9" s="29" t="s">
        <v>22</v>
      </c>
      <c r="H9" s="113"/>
      <c r="I9" s="29" t="s">
        <v>23</v>
      </c>
      <c r="K9" s="29" t="s">
        <v>24</v>
      </c>
      <c r="M9" s="168" t="s">
        <v>56</v>
      </c>
      <c r="N9" s="26"/>
      <c r="O9" s="29" t="s">
        <v>21</v>
      </c>
      <c r="P9" s="113"/>
      <c r="Q9" s="29" t="s">
        <v>22</v>
      </c>
      <c r="R9" s="113"/>
      <c r="S9" s="29" t="s">
        <v>23</v>
      </c>
      <c r="U9" s="29" t="s">
        <v>24</v>
      </c>
      <c r="W9" s="168" t="s">
        <v>56</v>
      </c>
      <c r="X9" s="181"/>
      <c r="Y9" s="29" t="s">
        <v>21</v>
      </c>
      <c r="Z9" s="181"/>
      <c r="AA9" s="29" t="s">
        <v>22</v>
      </c>
      <c r="AB9" s="181"/>
      <c r="AC9" s="29" t="s">
        <v>23</v>
      </c>
      <c r="AD9" s="26"/>
      <c r="AE9" s="29" t="s">
        <v>24</v>
      </c>
      <c r="AF9" s="26"/>
      <c r="AG9" s="168" t="s">
        <v>56</v>
      </c>
      <c r="AH9" s="181"/>
    </row>
    <row r="10" spans="1:35" ht="18.600000000000001" customHeight="1" x14ac:dyDescent="0.2">
      <c r="A10" s="35"/>
      <c r="B10" s="35"/>
      <c r="C10" s="35"/>
      <c r="D10" s="2"/>
      <c r="E10" s="31">
        <v>2023</v>
      </c>
      <c r="F10" s="45"/>
      <c r="G10" s="31">
        <f>E10</f>
        <v>2023</v>
      </c>
      <c r="H10" s="45"/>
      <c r="I10" s="31">
        <f>E10</f>
        <v>2023</v>
      </c>
      <c r="K10" s="31">
        <f>E10</f>
        <v>2023</v>
      </c>
      <c r="M10" s="169">
        <f>E10</f>
        <v>2023</v>
      </c>
      <c r="N10" s="26"/>
      <c r="O10" s="31">
        <v>2024</v>
      </c>
      <c r="P10" s="45"/>
      <c r="Q10" s="31">
        <f>O10</f>
        <v>2024</v>
      </c>
      <c r="R10" s="31">
        <v>2023</v>
      </c>
      <c r="S10" s="31">
        <f>O10</f>
        <v>2024</v>
      </c>
      <c r="U10" s="31">
        <f>O10</f>
        <v>2024</v>
      </c>
      <c r="W10" s="169">
        <f>O10</f>
        <v>2024</v>
      </c>
      <c r="X10" s="247"/>
      <c r="Y10" s="31">
        <v>2025</v>
      </c>
      <c r="Z10" s="247"/>
      <c r="AA10" s="31">
        <f>Y10</f>
        <v>2025</v>
      </c>
      <c r="AB10" s="31"/>
      <c r="AC10" s="31">
        <f>Y10</f>
        <v>2025</v>
      </c>
      <c r="AD10" s="248"/>
      <c r="AE10" s="31">
        <f>Y10</f>
        <v>2025</v>
      </c>
      <c r="AF10" s="248"/>
      <c r="AG10" s="169">
        <f>Y10</f>
        <v>2025</v>
      </c>
      <c r="AH10" s="247"/>
    </row>
    <row r="11" spans="1:35" ht="18.600000000000001" customHeight="1" x14ac:dyDescent="0.2">
      <c r="D11" s="2"/>
      <c r="E11" s="30"/>
      <c r="F11" s="43"/>
      <c r="G11" s="30"/>
      <c r="H11" s="43"/>
      <c r="I11" s="30"/>
      <c r="K11" s="30"/>
      <c r="M11" s="170"/>
      <c r="N11" s="35"/>
      <c r="O11" s="30"/>
      <c r="P11" s="43"/>
      <c r="Q11" s="30"/>
      <c r="R11" s="43"/>
      <c r="S11" s="30"/>
      <c r="U11" s="30"/>
      <c r="W11" s="170"/>
      <c r="X11" s="165"/>
      <c r="Y11" s="30"/>
      <c r="Z11" s="165"/>
      <c r="AA11" s="30"/>
      <c r="AB11" s="165"/>
      <c r="AC11" s="165"/>
      <c r="AD11" s="165"/>
      <c r="AE11" s="30"/>
      <c r="AF11" s="165"/>
      <c r="AG11" s="170"/>
      <c r="AH11" s="165"/>
    </row>
    <row r="12" spans="1:35" ht="18.600000000000001" customHeight="1" x14ac:dyDescent="0.2">
      <c r="A12" s="273" t="s">
        <v>71</v>
      </c>
      <c r="B12" s="272"/>
      <c r="C12" s="272"/>
      <c r="D12" s="2"/>
      <c r="F12" s="43"/>
      <c r="H12" s="43"/>
      <c r="I12"/>
      <c r="K12"/>
      <c r="M12" s="171"/>
      <c r="N12" s="35"/>
      <c r="P12" s="43"/>
      <c r="R12" s="43"/>
      <c r="S12"/>
      <c r="U12"/>
      <c r="W12" s="171"/>
      <c r="X12" s="172"/>
      <c r="Z12" s="172"/>
      <c r="AB12" s="172"/>
      <c r="AC12" s="172"/>
      <c r="AD12" s="172"/>
      <c r="AE12"/>
      <c r="AF12" s="172"/>
      <c r="AG12" s="171"/>
      <c r="AH12" s="172"/>
    </row>
    <row r="13" spans="1:35" ht="18.600000000000001" customHeight="1" x14ac:dyDescent="0.2">
      <c r="B13" s="271" t="str">
        <f>'Web Supplement Revenue Info'!B12</f>
        <v>Hardware and perpetual software</v>
      </c>
      <c r="C13" s="272"/>
      <c r="D13" s="2"/>
      <c r="E13" s="33">
        <v>218200000</v>
      </c>
      <c r="F13" s="48"/>
      <c r="G13" s="33">
        <v>256600000</v>
      </c>
      <c r="H13" s="48"/>
      <c r="I13" s="33">
        <v>228400000</v>
      </c>
      <c r="K13" s="193">
        <v>193500000</v>
      </c>
      <c r="L13"/>
      <c r="M13" s="5">
        <f>SUM(E13:K13)</f>
        <v>896700000</v>
      </c>
      <c r="N13" s="34"/>
      <c r="O13" s="33">
        <v>159600000</v>
      </c>
      <c r="P13" s="33"/>
      <c r="Q13" s="255">
        <v>143900000</v>
      </c>
      <c r="R13" s="33"/>
      <c r="S13" s="255">
        <v>146900000</v>
      </c>
      <c r="T13" s="255"/>
      <c r="U13" s="263">
        <v>135300000</v>
      </c>
      <c r="V13"/>
      <c r="W13" s="5">
        <f>SUM(O13:U13)</f>
        <v>585700000</v>
      </c>
      <c r="X13" s="33"/>
      <c r="Y13" s="33">
        <v>127900000</v>
      </c>
      <c r="Z13" s="33"/>
      <c r="AA13" s="255">
        <v>148400000</v>
      </c>
      <c r="AB13" s="33"/>
      <c r="AC13" s="255">
        <v>153600000</v>
      </c>
      <c r="AD13" s="255"/>
      <c r="AE13" s="255">
        <v>128800000</v>
      </c>
      <c r="AF13" s="255"/>
      <c r="AG13" s="5">
        <f>SUM(Y13:AE13)</f>
        <v>558700000</v>
      </c>
      <c r="AH13" s="33"/>
    </row>
    <row r="14" spans="1:35" ht="18.600000000000001" customHeight="1" x14ac:dyDescent="0.2">
      <c r="B14" s="271" t="str">
        <f>'Web Supplement Revenue Info'!B13</f>
        <v>Subscription and recurring services</v>
      </c>
      <c r="C14" s="272"/>
      <c r="D14" s="2"/>
      <c r="E14" s="28">
        <v>357500000</v>
      </c>
      <c r="F14" s="48"/>
      <c r="G14" s="28">
        <v>374400000</v>
      </c>
      <c r="H14" s="48"/>
      <c r="I14" s="28">
        <v>383000000</v>
      </c>
      <c r="K14" s="194">
        <v>403300000</v>
      </c>
      <c r="L14"/>
      <c r="M14" s="36">
        <f>SUM(E14:K14)</f>
        <v>1518200000</v>
      </c>
      <c r="N14" s="34"/>
      <c r="O14" s="28">
        <v>462700000</v>
      </c>
      <c r="P14" s="28"/>
      <c r="Q14" s="256">
        <v>427100000</v>
      </c>
      <c r="R14" s="28"/>
      <c r="S14" s="256">
        <v>447500000</v>
      </c>
      <c r="T14" s="256"/>
      <c r="U14" s="264">
        <v>561900000</v>
      </c>
      <c r="V14"/>
      <c r="W14" s="36">
        <f>SUM(O14:U14)</f>
        <v>1899200000</v>
      </c>
      <c r="X14" s="28"/>
      <c r="Y14" s="28">
        <v>447600000</v>
      </c>
      <c r="Z14" s="28"/>
      <c r="AA14" s="256">
        <v>463700000</v>
      </c>
      <c r="AB14" s="28"/>
      <c r="AC14" s="256">
        <v>481000000</v>
      </c>
      <c r="AD14" s="256"/>
      <c r="AE14" s="256">
        <v>583500000</v>
      </c>
      <c r="AF14" s="256"/>
      <c r="AG14" s="36">
        <f>SUM(Y14:AE14)</f>
        <v>1975800000</v>
      </c>
      <c r="AH14" s="28"/>
    </row>
    <row r="15" spans="1:35" ht="18.600000000000001" customHeight="1" x14ac:dyDescent="0.2">
      <c r="B15" s="271" t="str">
        <f>'Web Supplement Revenue Info'!B14</f>
        <v>Professional services and other</v>
      </c>
      <c r="C15" s="272"/>
      <c r="D15" s="2"/>
      <c r="E15" s="28">
        <v>8100000</v>
      </c>
      <c r="F15" s="48"/>
      <c r="G15" s="28">
        <v>3700000</v>
      </c>
      <c r="H15" s="48"/>
      <c r="I15" s="28">
        <v>6500000</v>
      </c>
      <c r="K15" s="194">
        <v>8300000</v>
      </c>
      <c r="L15"/>
      <c r="M15" s="36">
        <f>SUM(E15:K15)</f>
        <v>26600000</v>
      </c>
      <c r="N15" s="34"/>
      <c r="O15" s="194">
        <v>-900000</v>
      </c>
      <c r="P15" s="28"/>
      <c r="Q15" s="256">
        <v>2900000</v>
      </c>
      <c r="R15" s="28"/>
      <c r="S15" s="256">
        <v>100000</v>
      </c>
      <c r="T15" s="256"/>
      <c r="U15" s="264">
        <v>2600000</v>
      </c>
      <c r="V15"/>
      <c r="W15" s="36">
        <f>SUM(O15:U15)</f>
        <v>4700000</v>
      </c>
      <c r="X15" s="28"/>
      <c r="Y15" s="194">
        <v>1700000</v>
      </c>
      <c r="Z15" s="28"/>
      <c r="AA15" s="256">
        <v>1900000</v>
      </c>
      <c r="AB15" s="28"/>
      <c r="AC15" s="256">
        <v>2900000</v>
      </c>
      <c r="AD15" s="256"/>
      <c r="AE15" s="256">
        <v>2100000</v>
      </c>
      <c r="AF15" s="256"/>
      <c r="AG15" s="36">
        <f>SUM(Y15:AE15)</f>
        <v>8600000</v>
      </c>
      <c r="AH15" s="28"/>
    </row>
    <row r="16" spans="1:35" ht="18.600000000000001" customHeight="1" x14ac:dyDescent="0.2">
      <c r="B16" s="271" t="s">
        <v>9</v>
      </c>
      <c r="C16" s="272"/>
      <c r="D16" s="2"/>
      <c r="E16" s="52">
        <v>-23000000</v>
      </c>
      <c r="F16" s="48"/>
      <c r="G16" s="52">
        <v>-30200000</v>
      </c>
      <c r="H16" s="48"/>
      <c r="I16" s="52">
        <v>-27700000</v>
      </c>
      <c r="K16" s="195">
        <v>-27800000</v>
      </c>
      <c r="L16"/>
      <c r="M16" s="53">
        <f>SUM(E16:K16)</f>
        <v>-108700000</v>
      </c>
      <c r="N16" s="34"/>
      <c r="O16" s="52">
        <v>-27800000</v>
      </c>
      <c r="P16" s="64"/>
      <c r="Q16" s="257">
        <v>-28000000</v>
      </c>
      <c r="R16" s="64"/>
      <c r="S16" s="257">
        <v>-18900000</v>
      </c>
      <c r="T16" s="256"/>
      <c r="U16" s="265">
        <v>-18600000</v>
      </c>
      <c r="V16"/>
      <c r="W16" s="53">
        <f>SUM(O16:U16)</f>
        <v>-93300000</v>
      </c>
      <c r="X16" s="64"/>
      <c r="Y16" s="52">
        <v>-16400000</v>
      </c>
      <c r="Z16" s="64"/>
      <c r="AA16" s="257">
        <v>-16100000</v>
      </c>
      <c r="AB16" s="64"/>
      <c r="AC16" s="257">
        <v>-16400000</v>
      </c>
      <c r="AD16" s="256"/>
      <c r="AE16" s="257">
        <v>-16300000</v>
      </c>
      <c r="AF16" s="256"/>
      <c r="AG16" s="53">
        <f>SUM(Y16:AE16)</f>
        <v>-65200000</v>
      </c>
      <c r="AH16" s="64"/>
    </row>
    <row r="17" spans="1:34" ht="19.350000000000001" customHeight="1" x14ac:dyDescent="0.2">
      <c r="B17" t="s">
        <v>57</v>
      </c>
      <c r="C17" s="132"/>
      <c r="D17" s="127"/>
      <c r="E17" s="133">
        <v>560800000</v>
      </c>
      <c r="F17" s="131"/>
      <c r="G17" s="133">
        <v>604500000</v>
      </c>
      <c r="H17" s="131"/>
      <c r="I17" s="133">
        <v>590200000</v>
      </c>
      <c r="K17" s="191">
        <v>577300000</v>
      </c>
      <c r="L17"/>
      <c r="M17" s="134">
        <f>SUM(M13:M16)</f>
        <v>2332800000</v>
      </c>
      <c r="N17" s="129"/>
      <c r="O17" s="133">
        <f>SUM(O13:O16)</f>
        <v>593600000</v>
      </c>
      <c r="P17" s="143"/>
      <c r="Q17" s="133">
        <f>SUM(Q13:Q16)</f>
        <v>545900000</v>
      </c>
      <c r="R17" s="143"/>
      <c r="S17" s="133">
        <f>SUM(S13:S16)</f>
        <v>575600000</v>
      </c>
      <c r="T17" s="143"/>
      <c r="U17" s="133">
        <f>SUM(U13:U16)</f>
        <v>681200000</v>
      </c>
      <c r="V17"/>
      <c r="W17" s="134">
        <f>SUM(W13:W16)</f>
        <v>2396300000</v>
      </c>
      <c r="X17" s="143"/>
      <c r="Y17" s="133">
        <f>SUM(Y13:Y16)</f>
        <v>560800000</v>
      </c>
      <c r="Z17" s="143"/>
      <c r="AA17" s="133">
        <f>SUM(AA13:AA16)</f>
        <v>597900000</v>
      </c>
      <c r="AB17" s="143"/>
      <c r="AC17" s="133">
        <f>SUM(AC13:AC16)</f>
        <v>621100000</v>
      </c>
      <c r="AD17" s="143"/>
      <c r="AE17" s="133">
        <f>SUM(AE13:AE16)</f>
        <v>698100000</v>
      </c>
      <c r="AF17" s="143"/>
      <c r="AG17" s="134">
        <f>SUM(AG13:AG16)</f>
        <v>2477900000</v>
      </c>
      <c r="AH17" s="143"/>
    </row>
    <row r="18" spans="1:34" ht="18.600000000000001" customHeight="1" x14ac:dyDescent="0.2">
      <c r="B18" s="272"/>
      <c r="C18" s="272"/>
      <c r="D18" s="2"/>
      <c r="E18" s="25"/>
      <c r="F18" s="48"/>
      <c r="G18" s="25"/>
      <c r="H18" s="48"/>
      <c r="I18" s="25"/>
      <c r="K18" s="41"/>
      <c r="L18"/>
      <c r="M18" s="13"/>
      <c r="N18" s="34"/>
      <c r="O18" s="25"/>
      <c r="P18" s="34"/>
      <c r="Q18" s="25"/>
      <c r="R18" s="34"/>
      <c r="S18" s="25"/>
      <c r="T18" s="35"/>
      <c r="U18" s="41"/>
      <c r="V18"/>
      <c r="W18" s="13"/>
      <c r="X18" s="34"/>
      <c r="Y18" s="25"/>
      <c r="Z18" s="34"/>
      <c r="AA18" s="25"/>
      <c r="AB18" s="34"/>
      <c r="AC18" s="25"/>
      <c r="AD18" s="35"/>
      <c r="AE18" s="25"/>
      <c r="AF18" s="35"/>
      <c r="AG18" s="13"/>
      <c r="AH18" s="34"/>
    </row>
    <row r="19" spans="1:34" ht="18.600000000000001" customHeight="1" x14ac:dyDescent="0.2">
      <c r="A19" s="273" t="s">
        <v>58</v>
      </c>
      <c r="B19" s="272"/>
      <c r="C19" s="272"/>
      <c r="D19" s="2"/>
      <c r="F19" s="43"/>
      <c r="H19" s="43"/>
      <c r="I19"/>
      <c r="K19"/>
      <c r="L19"/>
      <c r="M19" s="19"/>
      <c r="N19" s="35"/>
      <c r="P19" s="34"/>
      <c r="R19" s="34"/>
      <c r="S19"/>
      <c r="U19"/>
      <c r="V19"/>
      <c r="W19" s="19"/>
      <c r="X19" s="34"/>
      <c r="Z19" s="34"/>
      <c r="AB19" s="34"/>
      <c r="AC19"/>
      <c r="AD19"/>
      <c r="AE19"/>
      <c r="AF19"/>
      <c r="AG19" s="19"/>
      <c r="AH19" s="34"/>
    </row>
    <row r="20" spans="1:34" ht="18.600000000000001" customHeight="1" x14ac:dyDescent="0.2">
      <c r="B20" s="271" t="s">
        <v>9</v>
      </c>
      <c r="C20" s="271"/>
      <c r="D20" s="2"/>
      <c r="E20" s="33">
        <v>23000000</v>
      </c>
      <c r="F20" s="48"/>
      <c r="G20" s="33">
        <v>30200000</v>
      </c>
      <c r="H20" s="48"/>
      <c r="I20" s="33">
        <v>27700000</v>
      </c>
      <c r="K20" s="193">
        <v>27800000</v>
      </c>
      <c r="L20"/>
      <c r="M20" s="5">
        <f>SUM(E20:K20)</f>
        <v>108700000</v>
      </c>
      <c r="N20" s="34"/>
      <c r="O20" s="33">
        <v>27800000</v>
      </c>
      <c r="P20" s="33"/>
      <c r="Q20" s="255">
        <v>28000000</v>
      </c>
      <c r="R20" s="33"/>
      <c r="S20" s="255">
        <v>18900000</v>
      </c>
      <c r="T20" s="255"/>
      <c r="U20" s="263">
        <v>18600000</v>
      </c>
      <c r="V20"/>
      <c r="W20" s="5">
        <f>SUM(O20:U20)</f>
        <v>93300000</v>
      </c>
      <c r="X20" s="33"/>
      <c r="Y20" s="33">
        <v>16400000</v>
      </c>
      <c r="Z20" s="33"/>
      <c r="AA20" s="255">
        <v>16100000</v>
      </c>
      <c r="AB20" s="33"/>
      <c r="AC20" s="255">
        <v>16400000</v>
      </c>
      <c r="AD20" s="255"/>
      <c r="AE20" s="255">
        <v>16300000</v>
      </c>
      <c r="AF20" s="255"/>
      <c r="AG20" s="5">
        <f>SUM(Y20:AE20)</f>
        <v>65200000</v>
      </c>
      <c r="AH20" s="33"/>
    </row>
    <row r="21" spans="1:34" ht="19.350000000000001" customHeight="1" x14ac:dyDescent="0.2">
      <c r="B21" s="271" t="s">
        <v>36</v>
      </c>
      <c r="C21" s="272"/>
      <c r="D21" s="20"/>
      <c r="E21" s="55">
        <v>200000</v>
      </c>
      <c r="F21" s="48"/>
      <c r="G21" s="55">
        <v>200000</v>
      </c>
      <c r="H21" s="48"/>
      <c r="I21" s="55">
        <v>0</v>
      </c>
      <c r="K21" s="194">
        <v>100000</v>
      </c>
      <c r="L21"/>
      <c r="M21" s="158">
        <f>SUM(E21:K21)</f>
        <v>500000</v>
      </c>
      <c r="N21" s="34"/>
      <c r="O21" s="55">
        <v>0</v>
      </c>
      <c r="P21" s="187"/>
      <c r="Q21" s="55">
        <v>0</v>
      </c>
      <c r="R21" s="187"/>
      <c r="S21" s="55">
        <v>0</v>
      </c>
      <c r="T21" s="55"/>
      <c r="U21" s="55">
        <v>0</v>
      </c>
      <c r="V21"/>
      <c r="W21" s="158">
        <f>SUM(O21:U21)</f>
        <v>0</v>
      </c>
      <c r="X21" s="187"/>
      <c r="Y21" s="55">
        <v>0</v>
      </c>
      <c r="Z21" s="187"/>
      <c r="AA21" s="55">
        <v>0</v>
      </c>
      <c r="AB21" s="187"/>
      <c r="AC21" s="55">
        <v>0</v>
      </c>
      <c r="AD21" s="55"/>
      <c r="AE21" s="55">
        <v>0</v>
      </c>
      <c r="AF21" s="55"/>
      <c r="AG21" s="158">
        <f>SUM(Y21:AE21)</f>
        <v>0</v>
      </c>
      <c r="AH21" s="187"/>
    </row>
    <row r="22" spans="1:34" ht="18.75" customHeight="1" x14ac:dyDescent="0.2">
      <c r="B22" s="271" t="s">
        <v>37</v>
      </c>
      <c r="C22" s="271"/>
      <c r="D22" s="2"/>
      <c r="E22" s="52">
        <v>3500000</v>
      </c>
      <c r="F22" s="48"/>
      <c r="G22" s="52">
        <v>4100000</v>
      </c>
      <c r="H22" s="48"/>
      <c r="I22" s="52">
        <v>3800000</v>
      </c>
      <c r="K22" s="194">
        <v>3600000</v>
      </c>
      <c r="L22"/>
      <c r="M22" s="158">
        <f>SUM(E22:K22)</f>
        <v>15000000</v>
      </c>
      <c r="N22" s="34"/>
      <c r="O22" s="52">
        <v>4300000</v>
      </c>
      <c r="P22" s="187"/>
      <c r="Q22" s="256">
        <v>4200000</v>
      </c>
      <c r="R22" s="187"/>
      <c r="S22" s="256">
        <v>4200000</v>
      </c>
      <c r="T22" s="256"/>
      <c r="U22" s="264">
        <v>4700000</v>
      </c>
      <c r="V22"/>
      <c r="W22" s="158">
        <f>SUM(O22:U22)</f>
        <v>17400000</v>
      </c>
      <c r="X22" s="187"/>
      <c r="Y22" s="52">
        <v>4300000</v>
      </c>
      <c r="Z22" s="187"/>
      <c r="AA22" s="256">
        <v>4200000</v>
      </c>
      <c r="AB22" s="187"/>
      <c r="AC22" s="256">
        <v>3700000</v>
      </c>
      <c r="AD22" s="256"/>
      <c r="AE22" s="256">
        <v>3500000</v>
      </c>
      <c r="AF22" s="256"/>
      <c r="AG22" s="158">
        <f>SUM(Y22:AE22)</f>
        <v>15700000</v>
      </c>
      <c r="AH22" s="187"/>
    </row>
    <row r="23" spans="1:34" ht="19.5" customHeight="1" x14ac:dyDescent="0.2">
      <c r="B23" s="271" t="s">
        <v>112</v>
      </c>
      <c r="C23" s="272"/>
      <c r="D23" s="20"/>
      <c r="E23" s="192">
        <v>300000</v>
      </c>
      <c r="F23" s="124"/>
      <c r="G23" s="192">
        <v>-1000000</v>
      </c>
      <c r="H23" s="124"/>
      <c r="I23" s="192">
        <v>100000</v>
      </c>
      <c r="J23" s="122"/>
      <c r="K23" s="195">
        <v>500000</v>
      </c>
      <c r="L23" s="122"/>
      <c r="M23" s="53">
        <f>SUM(E23:K23)</f>
        <v>-100000</v>
      </c>
      <c r="N23" s="123"/>
      <c r="O23" s="192">
        <v>1400000</v>
      </c>
      <c r="P23" s="138"/>
      <c r="Q23" s="257">
        <v>600000</v>
      </c>
      <c r="R23" s="138"/>
      <c r="S23" s="257">
        <v>900000</v>
      </c>
      <c r="T23" s="256"/>
      <c r="U23" s="265">
        <v>700000</v>
      </c>
      <c r="V23" s="122"/>
      <c r="W23" s="232">
        <f>SUM(O23:U23)</f>
        <v>3600000</v>
      </c>
      <c r="X23" s="138"/>
      <c r="Y23" s="192">
        <v>200000</v>
      </c>
      <c r="Z23" s="138"/>
      <c r="AA23" s="257">
        <v>400000</v>
      </c>
      <c r="AB23" s="138"/>
      <c r="AC23" s="257">
        <v>800000</v>
      </c>
      <c r="AD23" s="256"/>
      <c r="AE23" s="257">
        <v>5400000</v>
      </c>
      <c r="AF23" s="256"/>
      <c r="AG23" s="232">
        <f>SUM(Y23:AE23)</f>
        <v>6800000</v>
      </c>
      <c r="AH23" s="138"/>
    </row>
    <row r="24" spans="1:34" ht="19.350000000000001" customHeight="1" x14ac:dyDescent="0.2">
      <c r="B24" t="s">
        <v>72</v>
      </c>
      <c r="C24" s="42"/>
      <c r="D24" s="20"/>
      <c r="E24" s="54">
        <f>SUM(E20:E23)</f>
        <v>27000000</v>
      </c>
      <c r="F24" s="48"/>
      <c r="G24" s="54">
        <f>SUM(G20:G23)</f>
        <v>33500000</v>
      </c>
      <c r="H24" s="48"/>
      <c r="I24" s="54">
        <f>SUM(I20:I23)</f>
        <v>31600000</v>
      </c>
      <c r="K24" s="191">
        <f>SUM(K20:K23)</f>
        <v>32000000</v>
      </c>
      <c r="L24"/>
      <c r="M24" s="121">
        <f>SUM(M20:M23)</f>
        <v>124100000</v>
      </c>
      <c r="N24" s="34"/>
      <c r="O24" s="54">
        <f>SUM(O20:O23)</f>
        <v>33500000</v>
      </c>
      <c r="P24" s="33"/>
      <c r="Q24" s="54">
        <f>SUM(Q20:Q23)</f>
        <v>32800000</v>
      </c>
      <c r="R24" s="33"/>
      <c r="S24" s="54">
        <f>SUM(S20:S23)</f>
        <v>24000000</v>
      </c>
      <c r="T24" s="54"/>
      <c r="U24" s="191">
        <f>SUM(U20:U23)</f>
        <v>24000000</v>
      </c>
      <c r="V24"/>
      <c r="W24" s="121">
        <f>SUM(W20:W23)</f>
        <v>114300000</v>
      </c>
      <c r="X24" s="33"/>
      <c r="Y24" s="54">
        <f>SUM(Y20:Y23)</f>
        <v>20900000</v>
      </c>
      <c r="Z24" s="33"/>
      <c r="AA24" s="54">
        <f>SUM(AA20:AA23)</f>
        <v>20700000</v>
      </c>
      <c r="AB24" s="33"/>
      <c r="AC24" s="54">
        <f>SUM(AC20:AC23)</f>
        <v>20900000</v>
      </c>
      <c r="AD24" s="54"/>
      <c r="AE24" s="54">
        <f>SUM(AE20:AE23)</f>
        <v>25200000</v>
      </c>
      <c r="AF24" s="54"/>
      <c r="AG24" s="121">
        <f>SUM(AG20:AG23)</f>
        <v>87700000</v>
      </c>
      <c r="AH24" s="33"/>
    </row>
    <row r="25" spans="1:34" ht="18.600000000000001" customHeight="1" x14ac:dyDescent="0.2">
      <c r="B25" s="272"/>
      <c r="C25" s="272"/>
      <c r="D25" s="2"/>
      <c r="E25" s="14"/>
      <c r="F25" s="43"/>
      <c r="G25" s="14"/>
      <c r="H25" s="43"/>
      <c r="I25" s="14"/>
      <c r="K25" s="25"/>
      <c r="L25"/>
      <c r="M25" s="13"/>
      <c r="N25" s="35"/>
      <c r="O25" s="14"/>
      <c r="P25" s="34"/>
      <c r="Q25" s="14"/>
      <c r="R25" s="34"/>
      <c r="S25" s="14"/>
      <c r="T25" s="27"/>
      <c r="U25" s="25"/>
      <c r="V25"/>
      <c r="W25" s="13"/>
      <c r="X25" s="34"/>
      <c r="Y25" s="14"/>
      <c r="Z25" s="34"/>
      <c r="AA25" s="14"/>
      <c r="AB25" s="34"/>
      <c r="AC25" s="14"/>
      <c r="AD25" s="27"/>
      <c r="AE25" s="14"/>
      <c r="AF25" s="27"/>
      <c r="AG25" s="13"/>
      <c r="AH25" s="34"/>
    </row>
    <row r="26" spans="1:34" ht="18.600000000000001" customHeight="1" x14ac:dyDescent="0.2">
      <c r="A26" s="282" t="s">
        <v>73</v>
      </c>
      <c r="B26" s="283"/>
      <c r="C26" s="283"/>
      <c r="D26" s="2"/>
      <c r="F26" s="43"/>
      <c r="H26" s="43"/>
      <c r="I26"/>
      <c r="K26"/>
      <c r="L26"/>
      <c r="M26" s="19"/>
      <c r="N26" s="35"/>
      <c r="P26" s="34"/>
      <c r="R26" s="34"/>
      <c r="S26"/>
      <c r="U26"/>
      <c r="V26"/>
      <c r="W26" s="19"/>
      <c r="X26" s="34"/>
      <c r="Z26" s="34"/>
      <c r="AB26" s="34"/>
      <c r="AC26"/>
      <c r="AD26"/>
      <c r="AE26"/>
      <c r="AF26"/>
      <c r="AG26" s="19"/>
      <c r="AH26" s="34"/>
    </row>
    <row r="27" spans="1:34" ht="18.600000000000001" customHeight="1" x14ac:dyDescent="0.2">
      <c r="B27" s="271" t="str">
        <f>B13</f>
        <v>Hardware and perpetual software</v>
      </c>
      <c r="C27" s="272"/>
      <c r="D27" s="2"/>
      <c r="E27" s="33">
        <v>220200000</v>
      </c>
      <c r="F27" s="48"/>
      <c r="G27" s="33">
        <v>257200000</v>
      </c>
      <c r="H27" s="48"/>
      <c r="I27" s="33">
        <v>229800000</v>
      </c>
      <c r="K27" s="193">
        <v>195700000</v>
      </c>
      <c r="L27"/>
      <c r="M27" s="5">
        <f>SUM(E27:K27)</f>
        <v>902900000</v>
      </c>
      <c r="N27" s="34"/>
      <c r="O27" s="33">
        <v>163000000</v>
      </c>
      <c r="P27" s="33"/>
      <c r="Q27" s="255">
        <v>146000000</v>
      </c>
      <c r="R27" s="33"/>
      <c r="S27" s="255">
        <v>149300000</v>
      </c>
      <c r="T27" s="255"/>
      <c r="U27" s="263">
        <v>137400000</v>
      </c>
      <c r="V27"/>
      <c r="W27" s="5">
        <f>SUM(O27:U27)</f>
        <v>595700000</v>
      </c>
      <c r="X27" s="33"/>
      <c r="Y27" s="33">
        <v>129900000</v>
      </c>
      <c r="Z27" s="33"/>
      <c r="AA27" s="255">
        <v>150000000</v>
      </c>
      <c r="AB27" s="33"/>
      <c r="AC27" s="255">
        <v>155000000</v>
      </c>
      <c r="AD27" s="255"/>
      <c r="AE27" s="255">
        <v>133400000</v>
      </c>
      <c r="AF27" s="255"/>
      <c r="AG27" s="5">
        <f>SUM(Y27:AE27)</f>
        <v>568300000</v>
      </c>
      <c r="AH27" s="33"/>
    </row>
    <row r="28" spans="1:34" ht="18.600000000000001" customHeight="1" x14ac:dyDescent="0.2">
      <c r="B28" s="271" t="str">
        <f t="shared" ref="B28:B29" si="0">B14</f>
        <v>Subscription and recurring services</v>
      </c>
      <c r="C28" s="272"/>
      <c r="D28" s="2"/>
      <c r="E28" s="28">
        <f>358600000-100000</f>
        <v>358500000</v>
      </c>
      <c r="F28" s="48"/>
      <c r="G28" s="28">
        <v>375900000</v>
      </c>
      <c r="H28" s="48"/>
      <c r="I28" s="28">
        <v>384400000</v>
      </c>
      <c r="K28" s="194">
        <v>404300000</v>
      </c>
      <c r="L28"/>
      <c r="M28" s="36">
        <f>SUM(E28:K28)</f>
        <v>1523100000</v>
      </c>
      <c r="N28" s="34"/>
      <c r="O28" s="28">
        <v>463900000</v>
      </c>
      <c r="P28" s="28"/>
      <c r="Q28" s="256">
        <v>428500000</v>
      </c>
      <c r="R28" s="28"/>
      <c r="S28" s="256">
        <v>448800000</v>
      </c>
      <c r="T28" s="256"/>
      <c r="U28" s="264">
        <v>563500000</v>
      </c>
      <c r="V28"/>
      <c r="W28" s="36">
        <f>SUM(O28:U28)</f>
        <v>1904700000</v>
      </c>
      <c r="X28" s="28"/>
      <c r="Y28" s="28">
        <v>449000000</v>
      </c>
      <c r="Z28" s="28"/>
      <c r="AA28" s="256">
        <v>465300000</v>
      </c>
      <c r="AB28" s="28"/>
      <c r="AC28" s="256">
        <v>482400000</v>
      </c>
      <c r="AD28" s="256"/>
      <c r="AE28" s="256">
        <v>585600000</v>
      </c>
      <c r="AF28" s="256"/>
      <c r="AG28" s="36">
        <f>SUM(Y28:AE28)</f>
        <v>1982300000</v>
      </c>
      <c r="AH28" s="28"/>
    </row>
    <row r="29" spans="1:34" ht="18.600000000000001" customHeight="1" x14ac:dyDescent="0.2">
      <c r="B29" s="271" t="str">
        <f t="shared" si="0"/>
        <v>Professional services and other</v>
      </c>
      <c r="C29" s="272"/>
      <c r="D29" s="2"/>
      <c r="E29" s="28">
        <v>9100000</v>
      </c>
      <c r="F29" s="48"/>
      <c r="G29" s="28">
        <v>4900000</v>
      </c>
      <c r="H29" s="48"/>
      <c r="I29" s="28">
        <v>7600000</v>
      </c>
      <c r="K29" s="195">
        <v>9300000</v>
      </c>
      <c r="L29"/>
      <c r="M29" s="36">
        <f>SUM(E29:K29)</f>
        <v>30900000</v>
      </c>
      <c r="N29" s="34"/>
      <c r="O29" s="28">
        <v>200000</v>
      </c>
      <c r="P29" s="28"/>
      <c r="Q29" s="257">
        <v>4200000</v>
      </c>
      <c r="R29" s="28"/>
      <c r="S29" s="257">
        <v>1500000</v>
      </c>
      <c r="T29" s="256"/>
      <c r="U29" s="265">
        <v>4300000</v>
      </c>
      <c r="V29"/>
      <c r="W29" s="36">
        <f>SUM(O29:U29)</f>
        <v>10200000</v>
      </c>
      <c r="X29" s="28"/>
      <c r="Y29" s="28">
        <v>2800000</v>
      </c>
      <c r="Z29" s="28"/>
      <c r="AA29" s="257">
        <v>3300000</v>
      </c>
      <c r="AB29" s="28"/>
      <c r="AC29" s="257">
        <v>4600000</v>
      </c>
      <c r="AD29" s="256"/>
      <c r="AE29" s="257">
        <v>4300000</v>
      </c>
      <c r="AF29" s="256"/>
      <c r="AG29" s="36">
        <f>SUM(Y29:AE29)</f>
        <v>15000000</v>
      </c>
      <c r="AH29" s="28"/>
    </row>
    <row r="30" spans="1:34" ht="18.600000000000001" customHeight="1" x14ac:dyDescent="0.2">
      <c r="B30" t="s">
        <v>57</v>
      </c>
      <c r="C30" s="42"/>
      <c r="D30" s="2"/>
      <c r="E30" s="133">
        <v>587800000</v>
      </c>
      <c r="F30" s="131"/>
      <c r="G30" s="133">
        <v>638000000</v>
      </c>
      <c r="H30" s="131"/>
      <c r="I30" s="133">
        <v>621800000</v>
      </c>
      <c r="K30" s="191">
        <v>609300000</v>
      </c>
      <c r="L30"/>
      <c r="M30" s="134">
        <f>SUM(M27:M29)</f>
        <v>2456900000</v>
      </c>
      <c r="N30" s="129"/>
      <c r="O30" s="133">
        <f>SUM(O27:O29)</f>
        <v>627100000</v>
      </c>
      <c r="P30" s="143"/>
      <c r="Q30" s="133">
        <f>SUM(Q27:Q29)</f>
        <v>578700000</v>
      </c>
      <c r="R30" s="143"/>
      <c r="S30" s="133">
        <f>SUM(S27:S29)</f>
        <v>599600000</v>
      </c>
      <c r="T30" s="143"/>
      <c r="U30" s="133">
        <f>SUM(U27:U29)</f>
        <v>705200000</v>
      </c>
      <c r="V30"/>
      <c r="W30" s="134">
        <f>SUM(W27:W29)</f>
        <v>2510600000</v>
      </c>
      <c r="X30" s="143"/>
      <c r="Y30" s="133">
        <f>SUM(Y27:Y29)</f>
        <v>581700000</v>
      </c>
      <c r="Z30" s="143"/>
      <c r="AA30" s="133">
        <f>SUM(AA27:AA29)</f>
        <v>618600000</v>
      </c>
      <c r="AB30" s="143"/>
      <c r="AC30" s="133">
        <f>SUM(AC27:AC29)</f>
        <v>642000000</v>
      </c>
      <c r="AD30" s="143"/>
      <c r="AE30" s="133">
        <f>SUM(AE27:AE29)</f>
        <v>723300000</v>
      </c>
      <c r="AF30" s="143"/>
      <c r="AG30" s="134">
        <f>SUM(AG27:AG29)</f>
        <v>2565600000</v>
      </c>
      <c r="AH30" s="143"/>
    </row>
    <row r="31" spans="1:34" ht="18.600000000000001" customHeight="1" x14ac:dyDescent="0.2">
      <c r="D31" s="2"/>
      <c r="E31" s="41"/>
      <c r="F31" s="48"/>
      <c r="G31" s="41"/>
      <c r="H31" s="48"/>
      <c r="I31" s="41"/>
      <c r="K31" s="41"/>
      <c r="L31"/>
      <c r="M31" s="13"/>
      <c r="N31" s="34"/>
      <c r="O31" s="41"/>
      <c r="P31" s="34"/>
      <c r="Q31" s="41"/>
      <c r="R31" s="34"/>
      <c r="S31" s="41"/>
      <c r="T31" s="34"/>
      <c r="U31" s="41"/>
      <c r="V31"/>
      <c r="W31" s="13"/>
      <c r="X31" s="34"/>
      <c r="Y31" s="41"/>
      <c r="Z31" s="34"/>
      <c r="AA31" s="41"/>
      <c r="AB31" s="34"/>
      <c r="AC31" s="41"/>
      <c r="AD31" s="34"/>
      <c r="AE31" s="41"/>
      <c r="AF31" s="34"/>
      <c r="AG31" s="13"/>
      <c r="AH31" s="34"/>
    </row>
    <row r="32" spans="1:34" ht="18.600000000000001" customHeight="1" x14ac:dyDescent="0.2">
      <c r="A32" s="273" t="s">
        <v>74</v>
      </c>
      <c r="B32" s="272"/>
      <c r="C32" s="272"/>
      <c r="D32" s="2"/>
      <c r="F32" s="43"/>
      <c r="H32" s="43"/>
      <c r="I32"/>
      <c r="K32"/>
      <c r="L32"/>
      <c r="M32" s="19"/>
      <c r="N32" s="35"/>
      <c r="P32" s="34"/>
      <c r="R32" s="34"/>
      <c r="S32"/>
      <c r="U32"/>
      <c r="V32"/>
      <c r="W32" s="19"/>
      <c r="X32" s="34"/>
      <c r="Z32" s="34"/>
      <c r="AB32" s="34"/>
      <c r="AC32"/>
      <c r="AD32"/>
      <c r="AE32"/>
      <c r="AF32"/>
      <c r="AG32" s="19"/>
      <c r="AH32" s="34"/>
    </row>
    <row r="33" spans="1:34" ht="18.600000000000001" customHeight="1" x14ac:dyDescent="0.2">
      <c r="B33" s="271" t="str">
        <f>B13</f>
        <v>Hardware and perpetual software</v>
      </c>
      <c r="C33" s="272"/>
      <c r="D33" s="2"/>
      <c r="E33" s="56">
        <v>0.50690607734806625</v>
      </c>
      <c r="G33" s="56">
        <v>0.52436289500509681</v>
      </c>
      <c r="H33" s="34"/>
      <c r="I33" s="56">
        <v>0.51756756756756761</v>
      </c>
      <c r="K33" s="228">
        <v>0.48584905660377359</v>
      </c>
      <c r="L33"/>
      <c r="M33" s="16">
        <v>0.5096235254275554</v>
      </c>
      <c r="N33" s="34"/>
      <c r="O33" s="228">
        <v>0.44402070280577499</v>
      </c>
      <c r="P33" s="56"/>
      <c r="Q33" s="228">
        <v>0.45568039950062422</v>
      </c>
      <c r="R33" s="56"/>
      <c r="S33" s="228">
        <v>0.48537061118335501</v>
      </c>
      <c r="T33" s="228"/>
      <c r="U33" s="228">
        <v>0.4755970924195223</v>
      </c>
      <c r="V33"/>
      <c r="W33" s="16">
        <v>0.46394080996884735</v>
      </c>
      <c r="X33" s="56"/>
      <c r="Y33" s="228">
        <v>0.47827687776141387</v>
      </c>
      <c r="Z33" s="56"/>
      <c r="AA33" s="228">
        <f>AA27/'Web Supplement Revenue Info'!AA12</f>
        <v>0.51229508196721307</v>
      </c>
      <c r="AB33" s="56"/>
      <c r="AC33" s="228">
        <f>AC27/'Web Supplement Revenue Info'!AC12</f>
        <v>0.51239669421487599</v>
      </c>
      <c r="AD33" s="228"/>
      <c r="AE33" s="228">
        <f>AE27/'Web Supplement Revenue Info'!AE12</f>
        <v>0.4972046216921357</v>
      </c>
      <c r="AF33" s="228"/>
      <c r="AG33" s="16">
        <f>AG27/'Web Supplement Revenue Info'!AG12</f>
        <v>0.50061663143058488</v>
      </c>
      <c r="AH33" s="56"/>
    </row>
    <row r="34" spans="1:34" ht="18.600000000000001" customHeight="1" x14ac:dyDescent="0.2">
      <c r="B34" s="271" t="str">
        <f t="shared" ref="B34:B35" si="1">B14</f>
        <v>Subscription and recurring services</v>
      </c>
      <c r="C34" s="272"/>
      <c r="D34" s="2"/>
      <c r="E34" s="56">
        <v>0.80725061922990315</v>
      </c>
      <c r="G34" s="56">
        <v>0.80526992287917742</v>
      </c>
      <c r="H34" s="34"/>
      <c r="I34" s="56">
        <v>0.8068849706129303</v>
      </c>
      <c r="K34" s="228">
        <v>0.82241659886086249</v>
      </c>
      <c r="L34"/>
      <c r="M34" s="16">
        <v>0.81063388152642502</v>
      </c>
      <c r="N34" s="34"/>
      <c r="O34" s="228">
        <v>0.83525387108390348</v>
      </c>
      <c r="P34" s="56"/>
      <c r="Q34" s="228">
        <v>0.82658179012345678</v>
      </c>
      <c r="R34" s="56"/>
      <c r="S34" s="228">
        <v>0.83126504908316357</v>
      </c>
      <c r="T34" s="228"/>
      <c r="U34" s="228">
        <v>0.85095137420718814</v>
      </c>
      <c r="V34"/>
      <c r="W34" s="16">
        <v>0.83689968803550241</v>
      </c>
      <c r="X34" s="56"/>
      <c r="Y34" s="228">
        <v>0.82994454713493526</v>
      </c>
      <c r="Z34" s="56"/>
      <c r="AA34" s="228">
        <f>AA28/'Web Supplement Revenue Info'!AA13</f>
        <v>0.84141048824593123</v>
      </c>
      <c r="AB34" s="56"/>
      <c r="AC34" s="228">
        <f>AC28/'Web Supplement Revenue Info'!AC13</f>
        <v>0.84601894072255346</v>
      </c>
      <c r="AD34" s="228"/>
      <c r="AE34" s="228">
        <f>AE28/'Web Supplement Revenue Info'!AE13</f>
        <v>0.8684561767759158</v>
      </c>
      <c r="AF34" s="228"/>
      <c r="AG34" s="16">
        <f>AG28/'Web Supplement Revenue Info'!AG13</f>
        <v>0.84768013683985466</v>
      </c>
      <c r="AH34" s="56"/>
    </row>
    <row r="35" spans="1:34" ht="18.600000000000001" customHeight="1" x14ac:dyDescent="0.2">
      <c r="B35" s="271" t="str">
        <f t="shared" si="1"/>
        <v>Professional services and other</v>
      </c>
      <c r="C35" s="272"/>
      <c r="D35" s="2"/>
      <c r="E35" s="56">
        <v>0.24661246612466126</v>
      </c>
      <c r="G35" s="56">
        <v>0.13498622589531681</v>
      </c>
      <c r="H35" s="34"/>
      <c r="I35" s="56">
        <v>0.20596205962059622</v>
      </c>
      <c r="K35" s="229">
        <v>0.24473684210526317</v>
      </c>
      <c r="L35"/>
      <c r="M35" s="24">
        <v>0.20864280891289669</v>
      </c>
      <c r="N35" s="34"/>
      <c r="O35" s="229">
        <v>6.4935064935064939E-3</v>
      </c>
      <c r="P35" s="56"/>
      <c r="Q35" s="229">
        <v>0.13125000000000001</v>
      </c>
      <c r="R35" s="56"/>
      <c r="S35" s="229">
        <v>5.3003533568904596E-2</v>
      </c>
      <c r="T35" s="228"/>
      <c r="U35" s="229">
        <v>0.13312693498452013</v>
      </c>
      <c r="V35"/>
      <c r="W35" s="24">
        <v>8.2658022690437608E-2</v>
      </c>
      <c r="X35" s="56"/>
      <c r="Y35" s="229">
        <v>0.1</v>
      </c>
      <c r="Z35" s="56"/>
      <c r="AA35" s="229">
        <f>AA29/'Web Supplement Revenue Info'!AA14</f>
        <v>0.11036789297658862</v>
      </c>
      <c r="AB35" s="56"/>
      <c r="AC35" s="229">
        <f>AC29/'Web Supplement Revenue Info'!AC14</f>
        <v>0.16140350877192983</v>
      </c>
      <c r="AD35" s="228"/>
      <c r="AE35" s="229">
        <f>AE29/'Web Supplement Revenue Info'!AE14</f>
        <v>0.15808823529411764</v>
      </c>
      <c r="AF35" s="228"/>
      <c r="AG35" s="24">
        <f>AG29/'Web Supplement Revenue Info'!AG14</f>
        <v>0.13204225352112675</v>
      </c>
      <c r="AH35" s="56"/>
    </row>
    <row r="36" spans="1:34" ht="18.600000000000001" customHeight="1" x14ac:dyDescent="0.2">
      <c r="B36" t="s">
        <v>59</v>
      </c>
      <c r="C36" s="42"/>
      <c r="D36" s="2"/>
      <c r="E36" s="57">
        <v>0.64212366178719682</v>
      </c>
      <c r="G36" s="57">
        <v>0.64210950080515294</v>
      </c>
      <c r="H36" s="34"/>
      <c r="I36" s="57">
        <v>0.64953515094536718</v>
      </c>
      <c r="K36" s="230">
        <v>0.65347490347490345</v>
      </c>
      <c r="L36"/>
      <c r="M36" s="18">
        <v>0.64677389633295601</v>
      </c>
      <c r="N36" s="34"/>
      <c r="O36" s="230">
        <v>0.65782020350361903</v>
      </c>
      <c r="P36" s="56"/>
      <c r="Q36" s="230">
        <v>0.66456132292145154</v>
      </c>
      <c r="R36" s="56"/>
      <c r="S36" s="230">
        <v>0.68463119433660657</v>
      </c>
      <c r="T36" s="228"/>
      <c r="U36" s="230">
        <v>0.71710392515761645</v>
      </c>
      <c r="V36"/>
      <c r="W36" s="18">
        <v>0.68161702820840009</v>
      </c>
      <c r="X36" s="56"/>
      <c r="Y36" s="230">
        <v>0.69200571020699497</v>
      </c>
      <c r="Z36" s="56"/>
      <c r="AA36" s="230">
        <f>AA30/'Web Supplement Revenue Info'!AA15</f>
        <v>0.70640630352860567</v>
      </c>
      <c r="AB36" s="56"/>
      <c r="AC36" s="230">
        <f>AC30/'Web Supplement Revenue Info'!AC15</f>
        <v>0.7123834886817576</v>
      </c>
      <c r="AD36" s="228"/>
      <c r="AE36" s="230">
        <f>AE30/'Web Supplement Revenue Info'!AE15</f>
        <v>0.74582388121262111</v>
      </c>
      <c r="AF36" s="228"/>
      <c r="AG36" s="18">
        <f>AG30/'Web Supplement Revenue Info'!AG15</f>
        <v>0.71518969698659163</v>
      </c>
      <c r="AH36" s="56"/>
    </row>
    <row r="37" spans="1:34" ht="18.600000000000001" customHeight="1" x14ac:dyDescent="0.2">
      <c r="A37" s="35"/>
      <c r="B37" s="35"/>
      <c r="C37" s="35"/>
      <c r="D37" s="35"/>
      <c r="E37" s="25"/>
      <c r="F37" s="43"/>
      <c r="G37" s="25"/>
      <c r="H37" s="43"/>
      <c r="I37" s="46"/>
      <c r="J37" s="35"/>
      <c r="K37" s="33"/>
      <c r="L37" s="35"/>
      <c r="M37" s="33"/>
      <c r="N37" s="35"/>
      <c r="O37" s="25"/>
      <c r="P37" s="43"/>
      <c r="Q37" s="25"/>
      <c r="R37" s="43"/>
      <c r="S37" s="25"/>
      <c r="T37" s="35"/>
      <c r="U37" s="25"/>
      <c r="V37" s="35"/>
      <c r="W37" s="33"/>
      <c r="X37" s="33"/>
      <c r="Y37" s="25"/>
      <c r="Z37" s="33"/>
      <c r="AA37" s="25"/>
      <c r="AB37" s="33"/>
      <c r="AC37" s="33"/>
      <c r="AD37" s="33"/>
      <c r="AE37" s="25"/>
      <c r="AF37" s="33"/>
      <c r="AG37" s="33"/>
      <c r="AH37" s="33"/>
    </row>
    <row r="38" spans="1:34" ht="18.600000000000001" customHeight="1" x14ac:dyDescent="0.2">
      <c r="A38" s="35"/>
      <c r="B38" s="42"/>
      <c r="C38" s="42"/>
      <c r="D38" s="35"/>
      <c r="E38" s="35"/>
      <c r="F38" s="43"/>
      <c r="H38" s="43"/>
      <c r="I38" s="43"/>
      <c r="J38" s="35"/>
      <c r="K38"/>
      <c r="L38" s="35"/>
      <c r="M38" s="34"/>
      <c r="N38" s="35"/>
      <c r="O38" s="35"/>
      <c r="P38" s="43"/>
      <c r="R38" s="43"/>
      <c r="S38"/>
      <c r="T38" s="35"/>
      <c r="U38"/>
      <c r="V38" s="35"/>
      <c r="W38" s="34"/>
      <c r="X38" s="34"/>
      <c r="Y38" s="35"/>
      <c r="Z38" s="34"/>
      <c r="AA38" s="35"/>
      <c r="AB38" s="34"/>
      <c r="AC38" s="34"/>
      <c r="AD38" s="34"/>
      <c r="AE38"/>
      <c r="AF38" s="34"/>
      <c r="AG38"/>
      <c r="AH38" s="34"/>
    </row>
    <row r="39" spans="1:34" ht="18.600000000000001" customHeight="1" x14ac:dyDescent="0.2">
      <c r="A39" s="35"/>
      <c r="B39" s="35"/>
      <c r="C39" s="35"/>
      <c r="D39" s="35"/>
      <c r="E39" s="35"/>
      <c r="F39" s="43"/>
      <c r="H39" s="43"/>
      <c r="I39" s="43"/>
      <c r="J39" s="35"/>
      <c r="K39"/>
      <c r="L39" s="35"/>
      <c r="M39"/>
      <c r="N39" s="35"/>
      <c r="O39" s="35"/>
      <c r="P39" s="43"/>
      <c r="R39" s="43"/>
      <c r="S39"/>
      <c r="T39" s="35"/>
      <c r="U39"/>
      <c r="V39" s="35"/>
      <c r="W39"/>
      <c r="X39"/>
      <c r="Y39" s="35"/>
      <c r="Z39"/>
      <c r="AA39" s="35"/>
      <c r="AB39"/>
      <c r="AC39"/>
      <c r="AD39"/>
      <c r="AE39"/>
      <c r="AF39"/>
      <c r="AG39"/>
      <c r="AH39"/>
    </row>
    <row r="40" spans="1:34" ht="18.600000000000001" customHeight="1" x14ac:dyDescent="0.2">
      <c r="A40" s="35"/>
      <c r="B40" s="281"/>
      <c r="C40" s="281"/>
      <c r="D40" s="35"/>
      <c r="E40" s="258"/>
      <c r="F40" s="43"/>
      <c r="G40" s="17"/>
      <c r="H40" s="43"/>
      <c r="I40" s="194"/>
      <c r="J40" s="27"/>
      <c r="K40" s="259"/>
      <c r="L40" s="27"/>
      <c r="M40" s="194"/>
      <c r="N40" s="35"/>
      <c r="O40" s="258"/>
      <c r="P40" s="43"/>
      <c r="Q40" s="17"/>
      <c r="R40" s="43"/>
      <c r="S40" s="17"/>
      <c r="T40" s="27"/>
      <c r="U40" s="259"/>
      <c r="V40" s="27"/>
      <c r="W40" s="194"/>
      <c r="X40" s="194"/>
      <c r="Y40" s="258"/>
      <c r="Z40" s="194"/>
      <c r="AA40" s="258"/>
      <c r="AB40" s="194"/>
      <c r="AC40" s="194"/>
      <c r="AD40" s="194"/>
      <c r="AE40" s="259"/>
      <c r="AF40" s="194"/>
      <c r="AG40" s="194"/>
      <c r="AH40" s="194"/>
    </row>
    <row r="41" spans="1:34" ht="18.600000000000001" customHeight="1" x14ac:dyDescent="0.2">
      <c r="A41" s="35"/>
      <c r="B41" s="35"/>
      <c r="C41" s="35"/>
      <c r="D41" s="35"/>
      <c r="E41" s="17"/>
      <c r="F41" s="43"/>
      <c r="G41" s="17"/>
      <c r="H41" s="43"/>
      <c r="I41" s="194"/>
      <c r="J41" s="35"/>
      <c r="K41" s="259"/>
      <c r="L41" s="35"/>
      <c r="M41" s="194"/>
      <c r="N41" s="35"/>
      <c r="O41" s="17"/>
      <c r="P41" s="43"/>
      <c r="Q41" s="17"/>
      <c r="R41" s="43"/>
      <c r="S41" s="17"/>
      <c r="T41" s="35"/>
      <c r="U41" s="259"/>
      <c r="V41" s="35"/>
      <c r="W41" s="194"/>
      <c r="X41" s="194"/>
      <c r="Y41" s="17"/>
      <c r="Z41" s="194"/>
      <c r="AA41" s="17"/>
      <c r="AB41" s="194"/>
      <c r="AC41" s="194"/>
      <c r="AD41" s="194"/>
      <c r="AE41" s="259"/>
      <c r="AF41" s="194"/>
      <c r="AG41" s="194"/>
      <c r="AH41" s="194"/>
    </row>
    <row r="42" spans="1:34" ht="18.600000000000001" customHeight="1" x14ac:dyDescent="0.2">
      <c r="A42" s="35"/>
      <c r="B42" s="35"/>
      <c r="C42" s="35"/>
      <c r="D42" s="35"/>
      <c r="E42" s="27"/>
      <c r="F42" s="43"/>
      <c r="G42" s="35"/>
      <c r="H42" s="43"/>
      <c r="I42" s="35"/>
      <c r="J42" s="27"/>
      <c r="K42" s="115"/>
      <c r="L42" s="27"/>
      <c r="M42" s="115"/>
      <c r="N42" s="35"/>
      <c r="O42" s="27"/>
      <c r="P42" s="43"/>
      <c r="Q42" s="35"/>
      <c r="R42" s="43"/>
      <c r="S42" s="35"/>
      <c r="T42" s="27"/>
      <c r="U42" s="115"/>
      <c r="V42" s="27"/>
      <c r="W42" s="115"/>
      <c r="X42" s="115"/>
      <c r="Y42" s="27"/>
      <c r="Z42" s="115"/>
      <c r="AA42" s="27"/>
      <c r="AB42" s="115"/>
      <c r="AC42" s="115"/>
      <c r="AD42" s="115"/>
      <c r="AE42" s="115"/>
      <c r="AF42" s="115"/>
      <c r="AG42" s="115"/>
      <c r="AH42" s="115"/>
    </row>
    <row r="43" spans="1:34" ht="18.600000000000001" customHeight="1" x14ac:dyDescent="0.2">
      <c r="A43" s="282"/>
      <c r="B43" s="282"/>
      <c r="C43" s="282"/>
      <c r="D43" s="35"/>
      <c r="E43" s="27"/>
      <c r="F43" s="43"/>
      <c r="G43" s="35"/>
      <c r="H43" s="43"/>
      <c r="I43" s="35"/>
      <c r="J43" s="27"/>
      <c r="K43"/>
      <c r="L43" s="27"/>
      <c r="M43"/>
      <c r="N43" s="35"/>
      <c r="O43" s="27"/>
      <c r="P43" s="43"/>
      <c r="Q43" s="35"/>
      <c r="R43" s="43"/>
      <c r="S43" s="35"/>
      <c r="T43" s="27"/>
      <c r="U43"/>
      <c r="V43" s="27"/>
      <c r="W43"/>
      <c r="X43"/>
      <c r="Y43" s="27"/>
      <c r="Z43"/>
      <c r="AA43" s="27"/>
      <c r="AB43"/>
      <c r="AC43"/>
      <c r="AD43"/>
      <c r="AE43"/>
      <c r="AF43"/>
      <c r="AG43"/>
      <c r="AH43"/>
    </row>
    <row r="44" spans="1:34" ht="18.600000000000001" customHeight="1" x14ac:dyDescent="0.2">
      <c r="A44" s="27"/>
      <c r="B44" s="274"/>
      <c r="C44" s="274"/>
      <c r="D44" s="27"/>
      <c r="E44" s="50"/>
      <c r="F44" s="43"/>
      <c r="G44" s="33"/>
      <c r="H44" s="43"/>
      <c r="I44" s="193"/>
      <c r="J44" s="27"/>
      <c r="K44" s="193"/>
      <c r="L44" s="27"/>
      <c r="M44" s="193"/>
      <c r="N44" s="35"/>
      <c r="O44" s="50"/>
      <c r="P44" s="43"/>
      <c r="Q44" s="33"/>
      <c r="R44" s="43"/>
      <c r="S44" s="33"/>
      <c r="T44" s="27"/>
      <c r="U44" s="193"/>
      <c r="V44" s="27"/>
      <c r="W44" s="193"/>
      <c r="X44" s="193"/>
      <c r="Y44" s="50"/>
      <c r="Z44" s="193"/>
      <c r="AA44" s="50"/>
      <c r="AB44" s="193"/>
      <c r="AC44" s="193"/>
      <c r="AD44" s="193"/>
      <c r="AE44" s="193"/>
      <c r="AF44" s="193"/>
      <c r="AG44" s="193"/>
      <c r="AH44" s="193"/>
    </row>
    <row r="45" spans="1:34" ht="18.600000000000001" customHeight="1" x14ac:dyDescent="0.2">
      <c r="A45" s="27"/>
      <c r="B45" s="274"/>
      <c r="C45" s="274"/>
      <c r="D45" s="27"/>
      <c r="E45" s="51"/>
      <c r="F45" s="43"/>
      <c r="G45" s="17"/>
      <c r="H45" s="43"/>
      <c r="I45" s="194"/>
      <c r="J45" s="27"/>
      <c r="K45" s="194"/>
      <c r="L45" s="27"/>
      <c r="M45" s="194"/>
      <c r="N45" s="35"/>
      <c r="O45" s="51"/>
      <c r="P45" s="43"/>
      <c r="Q45" s="17"/>
      <c r="R45" s="43"/>
      <c r="S45" s="17"/>
      <c r="T45" s="27"/>
      <c r="U45" s="194"/>
      <c r="V45" s="27"/>
      <c r="W45" s="194"/>
      <c r="X45" s="194"/>
      <c r="Y45" s="51"/>
      <c r="Z45" s="194"/>
      <c r="AA45" s="51"/>
      <c r="AB45" s="194"/>
      <c r="AC45" s="194"/>
      <c r="AD45" s="194"/>
      <c r="AE45" s="194"/>
      <c r="AF45" s="194"/>
      <c r="AG45" s="194"/>
      <c r="AH45" s="194"/>
    </row>
    <row r="46" spans="1:34" ht="18.600000000000001" customHeight="1" x14ac:dyDescent="0.2">
      <c r="A46" s="27"/>
      <c r="B46" s="274"/>
      <c r="C46" s="274"/>
      <c r="D46" s="27"/>
      <c r="E46" s="51"/>
      <c r="F46" s="43"/>
      <c r="G46" s="17"/>
      <c r="H46" s="43"/>
      <c r="I46" s="194"/>
      <c r="J46" s="27"/>
      <c r="K46" s="194"/>
      <c r="L46" s="27"/>
      <c r="M46" s="194"/>
      <c r="N46" s="35"/>
      <c r="O46" s="51"/>
      <c r="P46" s="43"/>
      <c r="Q46" s="17"/>
      <c r="R46" s="43"/>
      <c r="S46" s="17"/>
      <c r="T46" s="27"/>
      <c r="U46" s="194"/>
      <c r="V46" s="27"/>
      <c r="W46" s="194"/>
      <c r="X46" s="194"/>
      <c r="Y46" s="51"/>
      <c r="Z46" s="194"/>
      <c r="AA46" s="51"/>
      <c r="AB46" s="194"/>
      <c r="AC46" s="194"/>
      <c r="AD46" s="194"/>
      <c r="AE46" s="194"/>
      <c r="AF46" s="194"/>
      <c r="AG46" s="194"/>
      <c r="AH46" s="194"/>
    </row>
    <row r="47" spans="1:34" ht="18" customHeight="1" x14ac:dyDescent="0.2">
      <c r="A47" s="27"/>
      <c r="B47" s="274"/>
      <c r="C47" s="274"/>
      <c r="D47" s="27"/>
      <c r="E47" s="51"/>
      <c r="F47" s="43"/>
      <c r="G47" s="17"/>
      <c r="H47" s="43"/>
      <c r="I47" s="194"/>
      <c r="J47" s="27"/>
      <c r="K47" s="194"/>
      <c r="L47" s="27"/>
      <c r="M47" s="194"/>
      <c r="N47" s="35"/>
      <c r="O47" s="51"/>
      <c r="P47" s="43"/>
      <c r="Q47" s="17"/>
      <c r="R47" s="43"/>
      <c r="S47" s="17"/>
      <c r="T47" s="27"/>
      <c r="U47" s="194"/>
      <c r="V47" s="27"/>
      <c r="W47" s="194"/>
      <c r="X47" s="194"/>
      <c r="Y47" s="51"/>
      <c r="Z47" s="194"/>
      <c r="AA47" s="51"/>
      <c r="AB47" s="194"/>
      <c r="AC47" s="194"/>
      <c r="AD47" s="194"/>
      <c r="AE47" s="194"/>
      <c r="AF47" s="194"/>
      <c r="AG47" s="194"/>
      <c r="AH47" s="194"/>
    </row>
    <row r="48" spans="1:34" ht="18" customHeight="1" x14ac:dyDescent="0.2">
      <c r="A48" s="27"/>
      <c r="B48" s="274"/>
      <c r="C48" s="274"/>
      <c r="D48" s="27"/>
      <c r="E48" s="50"/>
      <c r="F48" s="43"/>
      <c r="G48" s="33"/>
      <c r="H48" s="43"/>
      <c r="I48" s="193"/>
      <c r="J48" s="27"/>
      <c r="K48" s="193"/>
      <c r="L48" s="27"/>
      <c r="M48" s="193"/>
      <c r="N48" s="35"/>
      <c r="O48" s="50"/>
      <c r="P48" s="43"/>
      <c r="Q48" s="33"/>
      <c r="R48" s="43"/>
      <c r="S48" s="33"/>
      <c r="T48" s="27"/>
      <c r="U48" s="193"/>
      <c r="V48" s="27"/>
      <c r="W48" s="193"/>
      <c r="X48" s="193"/>
      <c r="Y48" s="50"/>
      <c r="Z48" s="193"/>
      <c r="AA48" s="50"/>
      <c r="AB48" s="193"/>
      <c r="AC48" s="193"/>
      <c r="AD48" s="193"/>
      <c r="AE48" s="193"/>
      <c r="AF48" s="193"/>
      <c r="AG48" s="193"/>
      <c r="AH48" s="193"/>
    </row>
    <row r="49" spans="1:34" ht="18" customHeight="1" x14ac:dyDescent="0.2">
      <c r="D49" s="27"/>
      <c r="E49" s="27"/>
      <c r="G49" s="35"/>
      <c r="I49" s="35"/>
      <c r="J49" s="27"/>
      <c r="K49" s="115"/>
      <c r="L49" s="27"/>
      <c r="M49" s="115"/>
      <c r="O49" s="27"/>
      <c r="Q49" s="35"/>
      <c r="S49" s="35"/>
      <c r="T49" s="27"/>
      <c r="U49" s="115"/>
      <c r="V49" s="27"/>
      <c r="W49" s="115"/>
      <c r="X49" s="115"/>
      <c r="Y49" s="27"/>
      <c r="Z49" s="115"/>
      <c r="AA49" s="27"/>
      <c r="AB49" s="115"/>
      <c r="AC49" s="115"/>
      <c r="AD49" s="115"/>
      <c r="AE49" s="115"/>
      <c r="AF49" s="115"/>
      <c r="AG49" s="115"/>
      <c r="AH49" s="115"/>
    </row>
    <row r="50" spans="1:34" ht="18" customHeight="1" x14ac:dyDescent="0.2">
      <c r="A50" s="284"/>
      <c r="B50" s="284"/>
      <c r="C50" s="284"/>
      <c r="D50" s="27"/>
      <c r="E50" s="27"/>
      <c r="F50" s="43"/>
      <c r="G50" s="35"/>
      <c r="H50" s="43"/>
      <c r="I50" s="35"/>
      <c r="J50" s="27"/>
      <c r="K50"/>
      <c r="L50" s="27"/>
      <c r="M50"/>
      <c r="N50" s="35"/>
      <c r="O50" s="27"/>
      <c r="P50" s="43"/>
      <c r="Q50" s="35"/>
      <c r="R50" s="43"/>
      <c r="S50" s="35"/>
      <c r="T50" s="27"/>
      <c r="U50"/>
      <c r="V50" s="27"/>
      <c r="W50"/>
      <c r="X50"/>
      <c r="Y50" s="27"/>
      <c r="Z50"/>
      <c r="AA50" s="27"/>
      <c r="AB50"/>
      <c r="AC50"/>
      <c r="AD50"/>
      <c r="AE50"/>
      <c r="AF50"/>
      <c r="AG50"/>
      <c r="AH50"/>
    </row>
    <row r="51" spans="1:34" ht="18" customHeight="1" x14ac:dyDescent="0.2">
      <c r="A51" s="35"/>
      <c r="B51" s="281"/>
      <c r="C51" s="281"/>
      <c r="D51" s="27"/>
      <c r="E51" s="50"/>
      <c r="F51" s="43"/>
      <c r="G51" s="17"/>
      <c r="H51" s="43"/>
      <c r="I51" s="194"/>
      <c r="J51" s="27"/>
      <c r="K51" s="193"/>
      <c r="L51" s="27"/>
      <c r="M51" s="193"/>
      <c r="N51" s="35"/>
      <c r="O51" s="50"/>
      <c r="P51" s="43"/>
      <c r="Q51" s="17"/>
      <c r="R51" s="43"/>
      <c r="S51" s="17"/>
      <c r="T51" s="27"/>
      <c r="U51" s="193"/>
      <c r="V51" s="27"/>
      <c r="W51" s="193"/>
      <c r="X51" s="193"/>
      <c r="Y51" s="50"/>
      <c r="Z51" s="193"/>
      <c r="AA51" s="50"/>
      <c r="AB51" s="193"/>
      <c r="AC51" s="193"/>
      <c r="AD51" s="193"/>
      <c r="AE51" s="193"/>
      <c r="AF51" s="193"/>
      <c r="AG51" s="193"/>
      <c r="AH51" s="193"/>
    </row>
    <row r="52" spans="1:34" ht="18" customHeight="1" x14ac:dyDescent="0.2">
      <c r="A52" s="35"/>
      <c r="B52" s="281"/>
      <c r="C52" s="281"/>
      <c r="D52" s="27"/>
      <c r="E52" s="258"/>
      <c r="F52" s="43"/>
      <c r="G52" s="17"/>
      <c r="H52" s="43"/>
      <c r="I52" s="194"/>
      <c r="J52" s="27"/>
      <c r="K52" s="259"/>
      <c r="L52" s="27"/>
      <c r="M52" s="194"/>
      <c r="N52" s="35"/>
      <c r="O52" s="258"/>
      <c r="P52" s="43"/>
      <c r="Q52" s="17"/>
      <c r="R52" s="43"/>
      <c r="S52" s="17"/>
      <c r="T52" s="27"/>
      <c r="U52" s="259"/>
      <c r="V52" s="27"/>
      <c r="W52" s="194"/>
      <c r="X52" s="194"/>
      <c r="Y52" s="258"/>
      <c r="Z52" s="194"/>
      <c r="AA52" s="258"/>
      <c r="AB52" s="194"/>
      <c r="AC52" s="194"/>
      <c r="AD52" s="194"/>
      <c r="AE52" s="259"/>
      <c r="AF52" s="194"/>
      <c r="AG52" s="194"/>
      <c r="AH52" s="194"/>
    </row>
    <row r="53" spans="1:34" ht="18" customHeight="1" x14ac:dyDescent="0.2">
      <c r="A53" s="35"/>
      <c r="B53" s="281"/>
      <c r="C53" s="281"/>
      <c r="D53" s="27"/>
      <c r="E53" s="258"/>
      <c r="F53" s="43"/>
      <c r="G53" s="17"/>
      <c r="H53" s="43"/>
      <c r="I53" s="194"/>
      <c r="J53" s="27"/>
      <c r="K53" s="259"/>
      <c r="L53" s="27"/>
      <c r="M53" s="194"/>
      <c r="N53" s="35"/>
      <c r="O53" s="258"/>
      <c r="P53" s="43"/>
      <c r="Q53" s="17"/>
      <c r="R53" s="43"/>
      <c r="S53" s="17"/>
      <c r="T53" s="27"/>
      <c r="U53" s="259"/>
      <c r="V53" s="27"/>
      <c r="W53" s="194"/>
      <c r="X53" s="194"/>
      <c r="Y53" s="258"/>
      <c r="Z53" s="194"/>
      <c r="AA53" s="258"/>
      <c r="AB53" s="194"/>
      <c r="AC53" s="194"/>
      <c r="AD53" s="194"/>
      <c r="AE53" s="259"/>
      <c r="AF53" s="194"/>
      <c r="AG53" s="194"/>
      <c r="AH53" s="194"/>
    </row>
    <row r="54" spans="1:34" ht="18" customHeight="1" x14ac:dyDescent="0.2">
      <c r="A54" s="35"/>
      <c r="B54" s="35"/>
      <c r="C54" s="35"/>
      <c r="D54" s="27"/>
      <c r="E54" s="50"/>
      <c r="F54" s="43"/>
      <c r="G54" s="17"/>
      <c r="H54" s="43"/>
      <c r="I54" s="194"/>
      <c r="J54" s="27"/>
      <c r="K54" s="193"/>
      <c r="L54" s="27"/>
      <c r="M54" s="193"/>
      <c r="N54" s="35"/>
      <c r="O54" s="50"/>
      <c r="P54" s="43"/>
      <c r="Q54" s="17"/>
      <c r="R54" s="43"/>
      <c r="S54" s="17"/>
      <c r="T54" s="27"/>
      <c r="U54" s="193"/>
      <c r="V54" s="27"/>
      <c r="W54" s="193"/>
      <c r="X54" s="193"/>
      <c r="Y54" s="50"/>
      <c r="Z54" s="193"/>
      <c r="AA54" s="50"/>
      <c r="AB54" s="193"/>
      <c r="AC54" s="193"/>
      <c r="AD54" s="193"/>
      <c r="AE54" s="193"/>
      <c r="AF54" s="193"/>
      <c r="AG54" s="193"/>
      <c r="AH54" s="193"/>
    </row>
    <row r="55" spans="1:34" ht="18" customHeight="1" x14ac:dyDescent="0.2">
      <c r="A55" s="35"/>
      <c r="B55" s="35"/>
      <c r="C55" s="35"/>
      <c r="D55" s="27"/>
      <c r="E55" s="27"/>
      <c r="F55" s="43"/>
      <c r="G55" s="35"/>
      <c r="H55" s="43"/>
      <c r="I55" s="35"/>
      <c r="J55" s="27"/>
      <c r="K55" s="115"/>
      <c r="L55" s="27"/>
      <c r="M55" s="115"/>
      <c r="N55" s="35"/>
      <c r="O55" s="27"/>
      <c r="P55" s="43"/>
      <c r="Q55" s="35"/>
      <c r="R55" s="43"/>
      <c r="S55" s="35"/>
      <c r="T55" s="27"/>
      <c r="U55" s="115"/>
      <c r="V55" s="27"/>
      <c r="W55" s="115"/>
      <c r="X55" s="115"/>
      <c r="Y55" s="27"/>
      <c r="Z55" s="115"/>
      <c r="AA55" s="27"/>
      <c r="AB55" s="115"/>
      <c r="AC55" s="115"/>
      <c r="AD55" s="115"/>
      <c r="AE55" s="115"/>
      <c r="AF55" s="115"/>
      <c r="AG55" s="115"/>
      <c r="AH55" s="115"/>
    </row>
    <row r="56" spans="1:34" ht="18" customHeight="1" x14ac:dyDescent="0.2">
      <c r="A56" s="35"/>
      <c r="B56" s="281"/>
      <c r="C56" s="281"/>
      <c r="D56" s="27"/>
      <c r="E56" s="258"/>
      <c r="F56" s="43"/>
      <c r="G56" s="17"/>
      <c r="H56" s="43"/>
      <c r="I56" s="194"/>
      <c r="J56" s="27"/>
      <c r="K56" s="259"/>
      <c r="L56" s="27"/>
      <c r="M56" s="259"/>
      <c r="N56" s="35"/>
      <c r="O56" s="258"/>
      <c r="P56" s="43"/>
      <c r="Q56" s="17"/>
      <c r="R56" s="43"/>
      <c r="S56" s="17"/>
      <c r="T56" s="27"/>
      <c r="U56" s="259"/>
      <c r="V56" s="27"/>
      <c r="W56" s="259"/>
      <c r="X56" s="259"/>
      <c r="Y56" s="258"/>
      <c r="Z56" s="259"/>
      <c r="AA56" s="258"/>
      <c r="AB56" s="259"/>
      <c r="AC56" s="259"/>
      <c r="AD56" s="259"/>
      <c r="AE56" s="259"/>
      <c r="AF56" s="259"/>
      <c r="AG56" s="259"/>
      <c r="AH56" s="259"/>
    </row>
    <row r="57" spans="1:34" ht="18" customHeight="1" x14ac:dyDescent="0.2">
      <c r="A57" s="35"/>
      <c r="B57" s="281"/>
      <c r="C57" s="281"/>
      <c r="D57" s="27"/>
      <c r="E57" s="51"/>
      <c r="F57" s="43"/>
      <c r="G57" s="17"/>
      <c r="H57" s="43"/>
      <c r="I57" s="194"/>
      <c r="J57" s="27"/>
      <c r="K57" s="194"/>
      <c r="L57" s="27"/>
      <c r="M57" s="194"/>
      <c r="N57" s="35"/>
      <c r="O57" s="51"/>
      <c r="P57" s="43"/>
      <c r="Q57" s="17"/>
      <c r="R57" s="43"/>
      <c r="S57" s="17"/>
      <c r="T57" s="27"/>
      <c r="U57" s="194"/>
      <c r="V57" s="27"/>
      <c r="W57" s="194"/>
      <c r="X57" s="194"/>
      <c r="Y57" s="51"/>
      <c r="Z57" s="194"/>
      <c r="AA57" s="51"/>
      <c r="AB57" s="194"/>
      <c r="AC57" s="194"/>
      <c r="AD57" s="194"/>
      <c r="AE57" s="194"/>
      <c r="AF57" s="194"/>
      <c r="AG57" s="194"/>
      <c r="AH57" s="194"/>
    </row>
    <row r="58" spans="1:34" ht="18" customHeight="1" x14ac:dyDescent="0.2">
      <c r="A58" s="35"/>
      <c r="B58" s="35"/>
      <c r="C58" s="35"/>
      <c r="D58" s="27"/>
      <c r="E58" s="51"/>
      <c r="F58" s="43"/>
      <c r="G58" s="17"/>
      <c r="H58" s="43"/>
      <c r="I58" s="194"/>
      <c r="J58" s="27"/>
      <c r="K58" s="259"/>
      <c r="L58" s="27"/>
      <c r="M58" s="194"/>
      <c r="N58" s="35"/>
      <c r="O58" s="51"/>
      <c r="P58" s="43"/>
      <c r="Q58" s="17"/>
      <c r="R58" s="43"/>
      <c r="S58" s="17"/>
      <c r="T58" s="27"/>
      <c r="U58" s="259"/>
      <c r="V58" s="27"/>
      <c r="W58" s="194"/>
      <c r="X58" s="194"/>
      <c r="Y58" s="51"/>
      <c r="Z58" s="194"/>
      <c r="AA58" s="51"/>
      <c r="AB58" s="194"/>
      <c r="AC58" s="194"/>
      <c r="AD58" s="194"/>
      <c r="AE58" s="259"/>
      <c r="AF58" s="194"/>
      <c r="AG58" s="194"/>
      <c r="AH58" s="194"/>
    </row>
    <row r="59" spans="1:34" ht="18" customHeight="1" x14ac:dyDescent="0.2">
      <c r="A59" s="35"/>
      <c r="B59" s="35"/>
      <c r="C59" s="35"/>
      <c r="D59" s="35"/>
      <c r="E59" s="35"/>
      <c r="F59" s="43"/>
      <c r="G59" s="35"/>
      <c r="H59" s="43"/>
      <c r="I59" s="43"/>
      <c r="J59" s="35"/>
      <c r="K59" s="35"/>
      <c r="L59" s="35"/>
      <c r="M59" s="115"/>
      <c r="N59" s="35"/>
      <c r="O59" s="35"/>
      <c r="P59" s="43"/>
      <c r="Q59" s="35"/>
      <c r="R59" s="43"/>
      <c r="S59" s="35"/>
      <c r="T59" s="35"/>
      <c r="U59" s="35"/>
      <c r="V59" s="35"/>
      <c r="W59" s="115"/>
      <c r="X59" s="115"/>
      <c r="Y59" s="35"/>
      <c r="Z59" s="115"/>
      <c r="AA59" s="35"/>
      <c r="AB59" s="115"/>
      <c r="AC59" s="115"/>
      <c r="AD59" s="115"/>
      <c r="AE59" s="35"/>
      <c r="AF59" s="115"/>
      <c r="AG59" s="115"/>
      <c r="AH59" s="115"/>
    </row>
    <row r="60" spans="1:34" ht="17.100000000000001" customHeight="1" x14ac:dyDescent="0.2">
      <c r="E60" s="27"/>
      <c r="I60"/>
      <c r="J60" s="27"/>
      <c r="K60" s="27"/>
      <c r="L60" s="27"/>
      <c r="M60"/>
      <c r="O60" s="27"/>
      <c r="S60"/>
      <c r="T60" s="27"/>
      <c r="U60" s="27"/>
      <c r="V60" s="27"/>
      <c r="W60"/>
      <c r="X60"/>
      <c r="Y60" s="27"/>
      <c r="Z60"/>
      <c r="AA60" s="27"/>
      <c r="AB60"/>
      <c r="AC60"/>
      <c r="AD60"/>
      <c r="AE60" s="27"/>
      <c r="AF60"/>
      <c r="AG60"/>
      <c r="AH60"/>
    </row>
    <row r="61" spans="1:34" ht="17.100000000000001" customHeight="1" x14ac:dyDescent="0.2">
      <c r="E61" s="27"/>
      <c r="I61"/>
      <c r="J61" s="27"/>
      <c r="K61" s="27"/>
      <c r="L61" s="27"/>
      <c r="M61"/>
      <c r="O61" s="27"/>
      <c r="S61"/>
      <c r="T61" s="27"/>
      <c r="U61" s="27"/>
      <c r="V61" s="27"/>
      <c r="W61"/>
      <c r="X61"/>
      <c r="Y61" s="27"/>
      <c r="Z61"/>
      <c r="AA61" s="27"/>
      <c r="AB61"/>
      <c r="AC61"/>
      <c r="AD61"/>
      <c r="AE61" s="27"/>
      <c r="AF61"/>
      <c r="AG61"/>
      <c r="AH61"/>
    </row>
    <row r="62" spans="1:34" ht="17.100000000000001" customHeight="1" x14ac:dyDescent="0.2">
      <c r="E62" s="27"/>
      <c r="I62"/>
      <c r="J62" s="27"/>
      <c r="K62" s="27"/>
      <c r="L62" s="27"/>
      <c r="M62" s="27"/>
      <c r="O62" s="27"/>
      <c r="S62"/>
      <c r="T62" s="27"/>
      <c r="U62" s="27"/>
      <c r="V62" s="27"/>
      <c r="W62" s="27"/>
      <c r="X62" s="27"/>
      <c r="Y62" s="27"/>
      <c r="Z62" s="27"/>
      <c r="AA62" s="27"/>
      <c r="AB62" s="27"/>
      <c r="AC62" s="27"/>
      <c r="AD62" s="27"/>
      <c r="AE62" s="27"/>
      <c r="AF62" s="27"/>
      <c r="AG62" s="27"/>
      <c r="AH62" s="27"/>
    </row>
    <row r="63" spans="1:34" ht="17.100000000000001" customHeight="1" x14ac:dyDescent="0.2">
      <c r="E63" s="27"/>
      <c r="I63"/>
      <c r="J63" s="27"/>
      <c r="K63" s="27"/>
      <c r="L63" s="27"/>
      <c r="M63" s="27"/>
      <c r="O63" s="27"/>
      <c r="S63"/>
      <c r="T63" s="27"/>
      <c r="U63" s="27"/>
      <c r="V63" s="27"/>
      <c r="W63" s="27"/>
      <c r="X63" s="27"/>
      <c r="Y63" s="27"/>
      <c r="Z63" s="27"/>
      <c r="AA63" s="27"/>
      <c r="AB63" s="27"/>
      <c r="AC63" s="27"/>
      <c r="AD63" s="27"/>
      <c r="AE63" s="27"/>
      <c r="AF63" s="27"/>
      <c r="AG63" s="27"/>
      <c r="AH63" s="27"/>
    </row>
    <row r="64" spans="1:34" ht="17.100000000000001" customHeight="1" x14ac:dyDescent="0.2">
      <c r="E64" s="27"/>
      <c r="I64"/>
      <c r="J64" s="27"/>
      <c r="K64" s="27"/>
      <c r="L64" s="27"/>
      <c r="M64" s="27"/>
      <c r="O64" s="27"/>
      <c r="S64"/>
      <c r="T64" s="27"/>
      <c r="U64" s="27"/>
      <c r="V64" s="27"/>
      <c r="W64" s="27"/>
      <c r="X64" s="27"/>
      <c r="Y64" s="27"/>
      <c r="Z64" s="27"/>
      <c r="AA64" s="27"/>
      <c r="AB64" s="27"/>
      <c r="AC64" s="27"/>
      <c r="AD64" s="27"/>
      <c r="AE64" s="27"/>
      <c r="AF64" s="27"/>
      <c r="AG64" s="27"/>
      <c r="AH64" s="27"/>
    </row>
    <row r="65" spans="5:34" ht="17.100000000000001" customHeight="1" x14ac:dyDescent="0.2">
      <c r="E65" s="27"/>
      <c r="I65"/>
      <c r="J65" s="27"/>
      <c r="K65" s="27"/>
      <c r="L65" s="27"/>
      <c r="M65" s="27"/>
      <c r="O65" s="27"/>
      <c r="S65"/>
      <c r="T65" s="27"/>
      <c r="U65" s="27"/>
      <c r="V65" s="27"/>
      <c r="W65" s="27"/>
      <c r="X65" s="27"/>
      <c r="Y65" s="27"/>
      <c r="Z65" s="27"/>
      <c r="AA65" s="27"/>
      <c r="AB65" s="27"/>
      <c r="AC65" s="27"/>
      <c r="AD65" s="27"/>
      <c r="AE65" s="27"/>
      <c r="AF65" s="27"/>
      <c r="AG65" s="27"/>
      <c r="AH65" s="27"/>
    </row>
    <row r="66" spans="5:34" ht="17.100000000000001" customHeight="1" x14ac:dyDescent="0.2">
      <c r="I66"/>
      <c r="K66"/>
      <c r="L66"/>
      <c r="M66"/>
      <c r="S66"/>
      <c r="U66"/>
      <c r="V66"/>
      <c r="W66"/>
      <c r="X66"/>
      <c r="Z66"/>
      <c r="AB66"/>
      <c r="AC66"/>
      <c r="AD66"/>
      <c r="AE66"/>
      <c r="AF66"/>
      <c r="AG66"/>
      <c r="AH66"/>
    </row>
    <row r="67" spans="5:34" ht="17.100000000000001" customHeight="1" x14ac:dyDescent="0.2">
      <c r="K67"/>
      <c r="L67"/>
      <c r="M67"/>
      <c r="U67"/>
      <c r="V67"/>
      <c r="W67"/>
      <c r="X67"/>
      <c r="Z67"/>
      <c r="AB67"/>
      <c r="AC67"/>
      <c r="AD67"/>
      <c r="AE67"/>
      <c r="AF67"/>
      <c r="AG67"/>
      <c r="AH67"/>
    </row>
    <row r="68" spans="5:34" ht="17.100000000000001" customHeight="1" x14ac:dyDescent="0.2">
      <c r="K68"/>
      <c r="L68"/>
      <c r="M68"/>
      <c r="U68"/>
      <c r="V68"/>
      <c r="W68"/>
      <c r="X68"/>
      <c r="Z68"/>
      <c r="AB68"/>
      <c r="AC68"/>
      <c r="AD68"/>
      <c r="AE68"/>
      <c r="AF68"/>
      <c r="AG68"/>
      <c r="AH68"/>
    </row>
    <row r="69" spans="5:34" ht="17.100000000000001" customHeight="1" x14ac:dyDescent="0.2">
      <c r="K69"/>
      <c r="L69"/>
      <c r="M69"/>
      <c r="U69"/>
      <c r="V69"/>
      <c r="W69"/>
      <c r="X69"/>
      <c r="Z69"/>
      <c r="AB69"/>
      <c r="AC69"/>
      <c r="AD69"/>
      <c r="AE69"/>
      <c r="AF69"/>
      <c r="AG69"/>
      <c r="AH69"/>
    </row>
    <row r="70" spans="5:34" ht="17.100000000000001" customHeight="1" x14ac:dyDescent="0.2">
      <c r="K70"/>
      <c r="L70"/>
      <c r="M70"/>
      <c r="U70"/>
      <c r="V70"/>
      <c r="W70"/>
      <c r="X70"/>
      <c r="Z70"/>
      <c r="AB70"/>
      <c r="AC70"/>
      <c r="AD70"/>
      <c r="AE70"/>
      <c r="AF70"/>
      <c r="AG70"/>
      <c r="AH70"/>
    </row>
    <row r="71" spans="5:34" x14ac:dyDescent="0.2">
      <c r="K71"/>
      <c r="L71"/>
      <c r="M71"/>
      <c r="U71"/>
      <c r="V71"/>
      <c r="W71"/>
      <c r="X71"/>
      <c r="Z71"/>
      <c r="AB71"/>
      <c r="AC71"/>
      <c r="AD71"/>
      <c r="AE71"/>
      <c r="AF71"/>
      <c r="AG71"/>
      <c r="AH71"/>
    </row>
    <row r="72" spans="5:34" x14ac:dyDescent="0.2">
      <c r="K72"/>
      <c r="L72"/>
      <c r="M72"/>
      <c r="U72"/>
      <c r="V72"/>
      <c r="W72"/>
      <c r="X72"/>
      <c r="Z72"/>
      <c r="AB72"/>
      <c r="AC72"/>
      <c r="AD72"/>
      <c r="AE72"/>
      <c r="AF72"/>
      <c r="AG72"/>
      <c r="AH72"/>
    </row>
    <row r="73" spans="5:34" x14ac:dyDescent="0.2">
      <c r="K73"/>
      <c r="L73"/>
      <c r="M73"/>
      <c r="U73"/>
      <c r="V73"/>
      <c r="W73"/>
      <c r="X73"/>
      <c r="Z73"/>
      <c r="AB73"/>
      <c r="AC73"/>
      <c r="AD73"/>
      <c r="AE73"/>
      <c r="AF73"/>
      <c r="AG73"/>
      <c r="AH73"/>
    </row>
  </sheetData>
  <mergeCells count="40">
    <mergeCell ref="B21:C21"/>
    <mergeCell ref="B20:C20"/>
    <mergeCell ref="A19:C19"/>
    <mergeCell ref="A1:AG1"/>
    <mergeCell ref="Y8:AE8"/>
    <mergeCell ref="A4:AG4"/>
    <mergeCell ref="A5:AG5"/>
    <mergeCell ref="A3:AG3"/>
    <mergeCell ref="A12:C12"/>
    <mergeCell ref="B13:C13"/>
    <mergeCell ref="B14:C14"/>
    <mergeCell ref="B18:C18"/>
    <mergeCell ref="B16:C16"/>
    <mergeCell ref="B15:C15"/>
    <mergeCell ref="O8:U8"/>
    <mergeCell ref="E8:K8"/>
    <mergeCell ref="B56:C56"/>
    <mergeCell ref="B48:C48"/>
    <mergeCell ref="B57:C57"/>
    <mergeCell ref="B53:C53"/>
    <mergeCell ref="B45:C45"/>
    <mergeCell ref="B52:C52"/>
    <mergeCell ref="A50:C50"/>
    <mergeCell ref="B51:C51"/>
    <mergeCell ref="B47:C47"/>
    <mergeCell ref="B46:C46"/>
    <mergeCell ref="B22:C22"/>
    <mergeCell ref="B23:C23"/>
    <mergeCell ref="A26:C26"/>
    <mergeCell ref="B27:C27"/>
    <mergeCell ref="B29:C29"/>
    <mergeCell ref="B44:C44"/>
    <mergeCell ref="B40:C40"/>
    <mergeCell ref="A43:C43"/>
    <mergeCell ref="B28:C28"/>
    <mergeCell ref="B25:C25"/>
    <mergeCell ref="A32:C32"/>
    <mergeCell ref="B34:C34"/>
    <mergeCell ref="B33:C33"/>
    <mergeCell ref="B35:C35"/>
  </mergeCells>
  <conditionalFormatting sqref="G41">
    <cfRule type="cellIs" dxfId="6" priority="22" operator="notEqual">
      <formula>0</formula>
    </cfRule>
  </conditionalFormatting>
  <conditionalFormatting sqref="I41">
    <cfRule type="cellIs" dxfId="5" priority="17" operator="notEqual">
      <formula>0</formula>
    </cfRule>
  </conditionalFormatting>
  <conditionalFormatting sqref="K17">
    <cfRule type="cellIs" dxfId="4" priority="1" operator="notEqual">
      <formula>SUM(K13:K16)</formula>
    </cfRule>
  </conditionalFormatting>
  <conditionalFormatting sqref="K30">
    <cfRule type="cellIs" dxfId="3" priority="2" operator="notEqual">
      <formula>SUM(K27:K29)</formula>
    </cfRule>
  </conditionalFormatting>
  <conditionalFormatting sqref="Q41">
    <cfRule type="cellIs" dxfId="2" priority="16" operator="notEqual">
      <formula>0</formula>
    </cfRule>
  </conditionalFormatting>
  <conditionalFormatting sqref="S41">
    <cfRule type="cellIs" dxfId="1" priority="8" operator="notEqual">
      <formula>0</formula>
    </cfRule>
  </conditionalFormatting>
  <printOptions horizontalCentered="1"/>
  <pageMargins left="0.75" right="0.75" top="0.5" bottom="0.75" header="0.5" footer="0.25"/>
  <pageSetup paperSize="5" scale="74"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B105"/>
  <sheetViews>
    <sheetView showGridLines="0" showRuler="0" zoomScaleNormal="100" zoomScaleSheetLayoutView="90" workbookViewId="0">
      <pane xSplit="4" ySplit="11" topLeftCell="E12" activePane="bottomRight" state="frozen"/>
      <selection activeCell="C7" sqref="C7"/>
      <selection pane="topRight" activeCell="C7" sqref="C7"/>
      <selection pane="bottomLeft" activeCell="C7" sqref="C7"/>
      <selection pane="bottomRight" activeCell="E12" sqref="E12"/>
    </sheetView>
  </sheetViews>
  <sheetFormatPr defaultColWidth="13.5703125" defaultRowHeight="12.75" x14ac:dyDescent="0.2"/>
  <cols>
    <col min="1" max="1" width="2.5703125" customWidth="1"/>
    <col min="2" max="2" width="1.42578125" customWidth="1"/>
    <col min="3" max="3" width="56.42578125" customWidth="1"/>
    <col min="4" max="4" width="0.7109375" customWidth="1"/>
    <col min="5" max="5" width="12.42578125" customWidth="1"/>
    <col min="6" max="6" width="0.42578125" customWidth="1"/>
    <col min="7" max="7" width="12.42578125" customWidth="1"/>
    <col min="8" max="8" width="0.42578125" customWidth="1"/>
    <col min="9" max="9" width="12.42578125" style="119" customWidth="1"/>
    <col min="10" max="10" width="0.5703125" customWidth="1"/>
    <col min="11" max="11" width="12.42578125" style="167" customWidth="1"/>
    <col min="12" max="12" width="0.5703125" style="167" customWidth="1"/>
    <col min="13" max="13" width="12.42578125" style="167" bestFit="1" customWidth="1"/>
    <col min="14" max="14" width="0.42578125" customWidth="1"/>
    <col min="15" max="15" width="12.42578125" customWidth="1"/>
    <col min="16" max="16" width="0.42578125" customWidth="1"/>
    <col min="17" max="17" width="12.42578125" customWidth="1"/>
    <col min="18" max="18" width="0.42578125" customWidth="1"/>
    <col min="19" max="19" width="12.42578125" style="119" customWidth="1"/>
    <col min="20" max="20" width="0.5703125" customWidth="1"/>
    <col min="21" max="21" width="12.42578125" style="167" customWidth="1"/>
    <col min="22" max="22" width="0.5703125" style="167" customWidth="1"/>
    <col min="23" max="23" width="12.42578125" style="167" customWidth="1"/>
    <col min="24" max="24" width="0.42578125" style="167" customWidth="1"/>
    <col min="25" max="25" width="12.42578125" customWidth="1"/>
    <col min="26" max="26" width="0.42578125" customWidth="1"/>
    <col min="27" max="27" width="12.42578125" customWidth="1"/>
    <col min="28" max="28" width="0.5703125" customWidth="1"/>
    <col min="29" max="29" width="12.42578125" customWidth="1"/>
    <col min="30" max="30" width="0.7109375" customWidth="1"/>
    <col min="31" max="31" width="12.42578125" customWidth="1"/>
    <col min="32" max="32" width="0.5703125" customWidth="1"/>
    <col min="33" max="33" width="12.42578125" style="167" customWidth="1"/>
    <col min="34" max="37" width="7" bestFit="1" customWidth="1"/>
    <col min="38" max="38" width="5.5703125" bestFit="1" customWidth="1"/>
    <col min="39" max="41" width="7" bestFit="1" customWidth="1"/>
    <col min="42" max="42" width="5.5703125" bestFit="1" customWidth="1"/>
    <col min="43" max="45" width="7" bestFit="1" customWidth="1"/>
    <col min="46" max="46" width="5.5703125" bestFit="1" customWidth="1"/>
    <col min="47" max="49" width="7" bestFit="1" customWidth="1"/>
    <col min="50" max="50" width="5.5703125" bestFit="1" customWidth="1"/>
    <col min="51" max="53" width="7" bestFit="1" customWidth="1"/>
  </cols>
  <sheetData>
    <row r="1" spans="1:33" ht="55.5" customHeight="1" x14ac:dyDescent="0.25">
      <c r="A1" s="279" t="e" vm="1">
        <v>#VALUE!</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row>
    <row r="2" spans="1:33" ht="6" customHeight="1" x14ac:dyDescent="0.2">
      <c r="A2" s="35"/>
      <c r="B2" s="35"/>
      <c r="C2" s="35"/>
      <c r="D2" s="35"/>
      <c r="E2" s="43"/>
      <c r="F2" s="43"/>
      <c r="G2" s="43"/>
      <c r="H2" s="43"/>
      <c r="I2" s="118"/>
      <c r="J2" s="35"/>
      <c r="K2" s="27"/>
      <c r="L2" s="27"/>
      <c r="M2" s="27"/>
      <c r="N2" s="35"/>
      <c r="O2" s="43"/>
      <c r="P2" s="43"/>
      <c r="Q2" s="43"/>
      <c r="R2" s="43"/>
      <c r="S2" s="118"/>
      <c r="T2" s="35"/>
      <c r="U2" s="27"/>
      <c r="V2" s="27"/>
      <c r="W2" s="27"/>
      <c r="X2" s="27"/>
      <c r="Y2" s="43"/>
      <c r="Z2" s="43"/>
      <c r="AA2" s="43"/>
      <c r="AB2" s="43"/>
      <c r="AC2" s="43"/>
      <c r="AD2" s="43"/>
      <c r="AE2" s="43"/>
      <c r="AF2" s="43"/>
      <c r="AG2" s="27"/>
    </row>
    <row r="3" spans="1:33" ht="18.600000000000001" customHeight="1" x14ac:dyDescent="0.25">
      <c r="A3" s="279" t="s">
        <v>10</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row>
    <row r="4" spans="1:33" ht="18.600000000000001" customHeight="1" x14ac:dyDescent="0.2">
      <c r="A4" s="280" t="s">
        <v>11</v>
      </c>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row>
    <row r="5" spans="1:33" ht="18.600000000000001" customHeight="1" x14ac:dyDescent="0.2">
      <c r="A5" s="280" t="s">
        <v>12</v>
      </c>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row>
    <row r="6" spans="1:33" ht="7.5" customHeight="1" x14ac:dyDescent="0.2">
      <c r="A6" s="35"/>
      <c r="B6" s="35"/>
      <c r="C6" s="35"/>
      <c r="D6" s="35"/>
      <c r="E6" s="43"/>
      <c r="F6" s="43"/>
      <c r="G6" s="43"/>
      <c r="H6" s="43"/>
      <c r="I6" s="118"/>
      <c r="J6" s="35"/>
      <c r="K6" s="27"/>
      <c r="L6" s="27"/>
      <c r="M6" s="27"/>
      <c r="N6" s="35"/>
      <c r="O6" s="43"/>
      <c r="P6" s="43"/>
      <c r="Q6" s="43"/>
      <c r="R6" s="43"/>
      <c r="S6" s="118"/>
      <c r="T6" s="35"/>
      <c r="U6" s="27"/>
      <c r="V6" s="27"/>
      <c r="W6" s="27"/>
      <c r="X6" s="27"/>
      <c r="Y6" s="43"/>
      <c r="Z6" s="43"/>
      <c r="AA6" s="43"/>
      <c r="AB6" s="43"/>
      <c r="AC6" s="43"/>
      <c r="AD6" s="43"/>
      <c r="AE6" s="43"/>
      <c r="AF6" s="43"/>
      <c r="AG6" s="27"/>
    </row>
    <row r="7" spans="1:33" ht="8.25" customHeight="1" x14ac:dyDescent="0.2">
      <c r="A7" s="35"/>
      <c r="B7" s="35"/>
      <c r="C7" s="35"/>
      <c r="D7" s="35"/>
      <c r="E7" s="43"/>
      <c r="F7" s="43"/>
      <c r="G7" s="43"/>
      <c r="H7" s="43"/>
      <c r="I7" s="118"/>
      <c r="J7" s="35"/>
      <c r="K7" s="27"/>
      <c r="L7" s="27"/>
      <c r="M7" s="27"/>
      <c r="N7" s="35"/>
      <c r="O7" s="43"/>
      <c r="P7" s="43"/>
      <c r="Q7" s="43"/>
      <c r="R7" s="43"/>
      <c r="S7" s="118"/>
      <c r="T7" s="35"/>
      <c r="U7" s="27"/>
      <c r="V7" s="27"/>
      <c r="W7" s="27"/>
      <c r="X7" s="35"/>
      <c r="Y7" s="43"/>
      <c r="Z7" s="43"/>
      <c r="AA7" s="43"/>
      <c r="AB7" s="43"/>
      <c r="AC7" s="118"/>
      <c r="AD7" s="43"/>
      <c r="AE7" s="43"/>
      <c r="AF7" s="43"/>
      <c r="AG7" s="27"/>
    </row>
    <row r="8" spans="1:33" ht="27" customHeight="1" x14ac:dyDescent="0.2">
      <c r="A8" s="35"/>
      <c r="B8" s="35"/>
      <c r="C8" s="35"/>
      <c r="D8" s="35"/>
      <c r="E8" s="278" t="s">
        <v>55</v>
      </c>
      <c r="F8" s="278"/>
      <c r="G8" s="278"/>
      <c r="H8" s="278"/>
      <c r="I8" s="278"/>
      <c r="J8" s="278"/>
      <c r="K8" s="278"/>
      <c r="M8" s="168"/>
      <c r="N8" s="26"/>
      <c r="O8" s="278" t="s">
        <v>55</v>
      </c>
      <c r="P8" s="278"/>
      <c r="Q8" s="278"/>
      <c r="R8" s="278"/>
      <c r="S8" s="278"/>
      <c r="T8" s="278"/>
      <c r="U8" s="278"/>
      <c r="W8" s="168"/>
      <c r="X8" s="181"/>
      <c r="Y8" s="278" t="s">
        <v>55</v>
      </c>
      <c r="Z8" s="278"/>
      <c r="AA8" s="278"/>
      <c r="AB8" s="278"/>
      <c r="AC8" s="278"/>
      <c r="AD8" s="278"/>
      <c r="AE8" s="278"/>
      <c r="AF8" s="181"/>
      <c r="AG8" s="168"/>
    </row>
    <row r="9" spans="1:33" ht="20.25" customHeight="1" x14ac:dyDescent="0.2">
      <c r="A9" s="35"/>
      <c r="B9" s="35"/>
      <c r="C9" s="35"/>
      <c r="D9" s="2"/>
      <c r="E9" s="29" t="s">
        <v>21</v>
      </c>
      <c r="F9" s="113"/>
      <c r="G9" s="29" t="s">
        <v>22</v>
      </c>
      <c r="H9" s="113"/>
      <c r="I9" s="29" t="s">
        <v>23</v>
      </c>
      <c r="K9" s="163" t="s">
        <v>24</v>
      </c>
      <c r="M9" s="168" t="s">
        <v>56</v>
      </c>
      <c r="N9" s="26"/>
      <c r="O9" s="29" t="s">
        <v>21</v>
      </c>
      <c r="P9" s="113"/>
      <c r="Q9" s="29" t="s">
        <v>22</v>
      </c>
      <c r="R9" s="113"/>
      <c r="S9" s="29" t="s">
        <v>23</v>
      </c>
      <c r="U9" s="163" t="s">
        <v>24</v>
      </c>
      <c r="W9" s="168" t="s">
        <v>56</v>
      </c>
      <c r="X9" s="181"/>
      <c r="Y9" s="29" t="s">
        <v>21</v>
      </c>
      <c r="Z9" s="113"/>
      <c r="AA9" s="29" t="s">
        <v>22</v>
      </c>
      <c r="AB9" s="113"/>
      <c r="AC9" s="29" t="s">
        <v>23</v>
      </c>
      <c r="AE9" s="163" t="s">
        <v>24</v>
      </c>
      <c r="AF9" s="26"/>
      <c r="AG9" s="168" t="s">
        <v>56</v>
      </c>
    </row>
    <row r="10" spans="1:33" ht="18.600000000000001" customHeight="1" x14ac:dyDescent="0.2">
      <c r="A10" s="35"/>
      <c r="B10" s="35"/>
      <c r="C10" s="35"/>
      <c r="D10" s="2"/>
      <c r="E10" s="58">
        <v>2023</v>
      </c>
      <c r="F10" s="45"/>
      <c r="G10" s="58">
        <f>E10</f>
        <v>2023</v>
      </c>
      <c r="H10" s="45"/>
      <c r="I10" s="58">
        <f>E10</f>
        <v>2023</v>
      </c>
      <c r="K10" s="166">
        <f>E10</f>
        <v>2023</v>
      </c>
      <c r="M10" s="169">
        <f>E10</f>
        <v>2023</v>
      </c>
      <c r="N10" s="26"/>
      <c r="O10" s="58">
        <v>2024</v>
      </c>
      <c r="P10" s="45"/>
      <c r="Q10" s="31">
        <f>O10</f>
        <v>2024</v>
      </c>
      <c r="R10" s="45"/>
      <c r="S10" s="31">
        <f>O10</f>
        <v>2024</v>
      </c>
      <c r="U10" s="166">
        <f>O10</f>
        <v>2024</v>
      </c>
      <c r="W10" s="169">
        <f>O10</f>
        <v>2024</v>
      </c>
      <c r="X10" s="247"/>
      <c r="Y10" s="58">
        <v>2025</v>
      </c>
      <c r="Z10" s="58"/>
      <c r="AA10" s="31">
        <f>Y10</f>
        <v>2025</v>
      </c>
      <c r="AB10" s="45"/>
      <c r="AC10" s="31">
        <f>Y10</f>
        <v>2025</v>
      </c>
      <c r="AD10" s="58"/>
      <c r="AE10" s="166">
        <f>Y10</f>
        <v>2025</v>
      </c>
      <c r="AF10" s="58"/>
      <c r="AG10" s="169">
        <f>Y10</f>
        <v>2025</v>
      </c>
    </row>
    <row r="11" spans="1:33" ht="18.600000000000001" customHeight="1" x14ac:dyDescent="0.2">
      <c r="A11" s="273" t="s">
        <v>75</v>
      </c>
      <c r="B11" s="272"/>
      <c r="C11" s="272"/>
      <c r="D11" s="2"/>
      <c r="E11" s="30"/>
      <c r="F11" s="43"/>
      <c r="G11" s="30"/>
      <c r="H11" s="43"/>
      <c r="I11" s="30"/>
      <c r="K11" s="176"/>
      <c r="M11" s="170"/>
      <c r="N11" s="35"/>
      <c r="O11" s="30"/>
      <c r="P11" s="43"/>
      <c r="Q11" s="30"/>
      <c r="R11" s="43"/>
      <c r="S11" s="30"/>
      <c r="U11" s="176"/>
      <c r="W11" s="170"/>
      <c r="X11" s="165"/>
      <c r="Y11" s="30"/>
      <c r="Z11" s="30"/>
      <c r="AA11" s="30"/>
      <c r="AB11" s="30"/>
      <c r="AC11" s="30"/>
      <c r="AD11" s="30"/>
      <c r="AE11" s="176"/>
      <c r="AF11" s="30"/>
      <c r="AG11" s="170"/>
    </row>
    <row r="12" spans="1:33" ht="18.600000000000001" customHeight="1" x14ac:dyDescent="0.2">
      <c r="B12" s="271" t="s">
        <v>4</v>
      </c>
      <c r="C12" s="272"/>
      <c r="D12" s="20"/>
      <c r="E12" s="33">
        <v>915400000</v>
      </c>
      <c r="F12" s="48"/>
      <c r="G12" s="33">
        <v>993600000</v>
      </c>
      <c r="H12" s="48"/>
      <c r="I12" s="33">
        <v>957300000</v>
      </c>
      <c r="K12" s="221">
        <v>932400000</v>
      </c>
      <c r="L12"/>
      <c r="M12" s="5">
        <f>SUM(E12:K12)</f>
        <v>3798700000</v>
      </c>
      <c r="N12" s="34"/>
      <c r="O12" s="33">
        <v>953300000</v>
      </c>
      <c r="P12" s="33"/>
      <c r="Q12" s="33">
        <v>870800000</v>
      </c>
      <c r="R12" s="33"/>
      <c r="S12" s="33">
        <v>875800000</v>
      </c>
      <c r="T12" s="33"/>
      <c r="U12" s="221">
        <v>983400000</v>
      </c>
      <c r="V12"/>
      <c r="W12" s="5">
        <f>SUM(O12:U12)</f>
        <v>3683300000</v>
      </c>
      <c r="X12" s="33"/>
      <c r="Y12" s="33">
        <v>840600000</v>
      </c>
      <c r="Z12" s="33"/>
      <c r="AA12" s="33">
        <v>875700000</v>
      </c>
      <c r="AB12" s="33"/>
      <c r="AC12" s="33">
        <v>901200000</v>
      </c>
      <c r="AD12" s="33"/>
      <c r="AE12" s="33">
        <v>969800000</v>
      </c>
      <c r="AF12" s="33"/>
      <c r="AG12" s="5">
        <f>SUM(Y12:AE12)</f>
        <v>3587300000</v>
      </c>
    </row>
    <row r="13" spans="1:33" ht="18.600000000000001" customHeight="1" x14ac:dyDescent="0.2">
      <c r="B13" s="271" t="s">
        <v>5</v>
      </c>
      <c r="C13" s="272"/>
      <c r="D13" s="20"/>
      <c r="E13" s="60">
        <v>354600000</v>
      </c>
      <c r="F13" s="48"/>
      <c r="G13" s="60">
        <v>389100000</v>
      </c>
      <c r="H13" s="48"/>
      <c r="I13" s="60">
        <v>367100000</v>
      </c>
      <c r="K13" s="222">
        <v>355100000</v>
      </c>
      <c r="L13"/>
      <c r="M13" s="36">
        <f>SUM(E13:K13)</f>
        <v>1465900000</v>
      </c>
      <c r="N13" s="34"/>
      <c r="O13" s="60">
        <v>359700000</v>
      </c>
      <c r="P13" s="28"/>
      <c r="Q13" s="60">
        <v>324900000</v>
      </c>
      <c r="R13" s="28"/>
      <c r="S13" s="60">
        <v>300200000</v>
      </c>
      <c r="T13" s="28"/>
      <c r="U13" s="222">
        <v>302200000</v>
      </c>
      <c r="V13"/>
      <c r="W13" s="36">
        <f>SUM(O13:U13)</f>
        <v>1287000000</v>
      </c>
      <c r="X13" s="28"/>
      <c r="Y13" s="60">
        <v>279800000</v>
      </c>
      <c r="Z13" s="28"/>
      <c r="AA13" s="60">
        <v>277800000</v>
      </c>
      <c r="AB13" s="28"/>
      <c r="AC13" s="60">
        <v>280100000</v>
      </c>
      <c r="AD13" s="28"/>
      <c r="AE13" s="60">
        <v>271700000</v>
      </c>
      <c r="AF13" s="28"/>
      <c r="AG13" s="36">
        <f>SUM(Y13:AE13)</f>
        <v>1109400000</v>
      </c>
    </row>
    <row r="14" spans="1:33" ht="18.600000000000001" customHeight="1" x14ac:dyDescent="0.2">
      <c r="B14" s="271" t="s">
        <v>6</v>
      </c>
      <c r="C14" s="272"/>
      <c r="D14" s="20"/>
      <c r="E14" s="75">
        <f>E12-E13</f>
        <v>560800000</v>
      </c>
      <c r="F14" s="48"/>
      <c r="G14" s="75">
        <f>G12-G13</f>
        <v>604500000</v>
      </c>
      <c r="H14" s="48"/>
      <c r="I14" s="75">
        <f>I12-I13</f>
        <v>590200000</v>
      </c>
      <c r="K14" s="223">
        <f>K12-K13</f>
        <v>577300000</v>
      </c>
      <c r="L14"/>
      <c r="M14" s="59">
        <f>M12-M13</f>
        <v>2332800000</v>
      </c>
      <c r="N14" s="34"/>
      <c r="O14" s="75">
        <f>O12-O13</f>
        <v>593600000</v>
      </c>
      <c r="P14" s="28"/>
      <c r="Q14" s="75">
        <f>Q12-Q13</f>
        <v>545900000</v>
      </c>
      <c r="R14" s="28"/>
      <c r="S14" s="75">
        <f>S12-S13</f>
        <v>575600000</v>
      </c>
      <c r="T14" s="28"/>
      <c r="U14" s="223">
        <f>U12-U13</f>
        <v>681200000</v>
      </c>
      <c r="V14"/>
      <c r="W14" s="59">
        <f>W12-W13</f>
        <v>2396300000</v>
      </c>
      <c r="X14" s="28"/>
      <c r="Y14" s="75">
        <f>Y12-Y13</f>
        <v>560800000</v>
      </c>
      <c r="Z14" s="28"/>
      <c r="AA14" s="75">
        <f>AA12-AA13</f>
        <v>597900000</v>
      </c>
      <c r="AB14" s="28"/>
      <c r="AC14" s="75">
        <f>AC12-AC13</f>
        <v>621100000</v>
      </c>
      <c r="AD14" s="28"/>
      <c r="AE14" s="75">
        <f>AE12-AE13</f>
        <v>698100000</v>
      </c>
      <c r="AF14" s="28"/>
      <c r="AG14" s="59">
        <f>AG12-AG13</f>
        <v>2477900000</v>
      </c>
    </row>
    <row r="15" spans="1:33" ht="18.600000000000001" customHeight="1" x14ac:dyDescent="0.2">
      <c r="B15" s="271" t="s">
        <v>155</v>
      </c>
      <c r="C15" s="272"/>
      <c r="D15" s="20"/>
      <c r="E15" s="28"/>
      <c r="F15" s="48"/>
      <c r="G15" s="28"/>
      <c r="H15" s="48"/>
      <c r="I15" s="28"/>
      <c r="K15" s="28"/>
      <c r="L15"/>
      <c r="M15" s="36"/>
      <c r="N15" s="34"/>
      <c r="O15" s="28"/>
      <c r="P15" s="28"/>
      <c r="Q15" s="28"/>
      <c r="R15" s="28"/>
      <c r="S15" s="28"/>
      <c r="T15" s="28"/>
      <c r="U15" s="28"/>
      <c r="V15"/>
      <c r="W15" s="36"/>
      <c r="X15" s="28"/>
      <c r="Y15" s="28"/>
      <c r="Z15" s="28"/>
      <c r="AA15" s="28"/>
      <c r="AB15" s="28"/>
      <c r="AC15" s="28"/>
      <c r="AD15" s="28"/>
      <c r="AE15" s="28"/>
      <c r="AF15" s="28"/>
      <c r="AG15" s="36"/>
    </row>
    <row r="16" spans="1:33" ht="18.600000000000001" customHeight="1" x14ac:dyDescent="0.2">
      <c r="B16" s="285" t="s">
        <v>13</v>
      </c>
      <c r="C16" s="286"/>
      <c r="D16" s="20"/>
      <c r="E16" s="209">
        <v>159300000</v>
      </c>
      <c r="F16" s="48"/>
      <c r="G16" s="209">
        <v>174800000</v>
      </c>
      <c r="H16" s="48"/>
      <c r="I16" s="209">
        <v>162500000</v>
      </c>
      <c r="K16" s="209">
        <v>167700000</v>
      </c>
      <c r="L16"/>
      <c r="M16" s="36">
        <f t="shared" ref="M16:M20" si="0">SUM(E16:K16)</f>
        <v>664300000</v>
      </c>
      <c r="N16" s="34"/>
      <c r="O16" s="209">
        <v>170200000</v>
      </c>
      <c r="P16" s="28"/>
      <c r="Q16" s="209">
        <v>161500000</v>
      </c>
      <c r="R16" s="28"/>
      <c r="S16" s="209">
        <v>155600000</v>
      </c>
      <c r="T16" s="28"/>
      <c r="U16" s="209">
        <v>175000000</v>
      </c>
      <c r="V16"/>
      <c r="W16" s="36">
        <f t="shared" ref="W16:W20" si="1">SUM(O16:U16)</f>
        <v>662300000</v>
      </c>
      <c r="X16" s="28"/>
      <c r="Y16" s="209">
        <v>158500000</v>
      </c>
      <c r="Z16" s="28"/>
      <c r="AA16" s="209">
        <v>163300000</v>
      </c>
      <c r="AB16" s="28"/>
      <c r="AC16" s="209">
        <v>152900000</v>
      </c>
      <c r="AD16" s="28"/>
      <c r="AE16" s="209">
        <v>156000000</v>
      </c>
      <c r="AF16" s="28"/>
      <c r="AG16" s="36">
        <f t="shared" ref="AG16:AG20" si="2">SUM(Y16:AE16)</f>
        <v>630700000</v>
      </c>
    </row>
    <row r="17" spans="1:33" ht="18.600000000000001" customHeight="1" x14ac:dyDescent="0.2">
      <c r="B17" s="285" t="s">
        <v>14</v>
      </c>
      <c r="C17" s="286"/>
      <c r="D17" s="20"/>
      <c r="E17" s="209">
        <v>135400000</v>
      </c>
      <c r="F17" s="48"/>
      <c r="G17" s="209">
        <v>155300000</v>
      </c>
      <c r="H17" s="48"/>
      <c r="I17" s="209">
        <v>146200000</v>
      </c>
      <c r="K17" s="209">
        <v>146100000</v>
      </c>
      <c r="L17"/>
      <c r="M17" s="36">
        <f t="shared" si="0"/>
        <v>583000000</v>
      </c>
      <c r="N17" s="34"/>
      <c r="O17" s="209">
        <v>146800000</v>
      </c>
      <c r="P17" s="28"/>
      <c r="Q17" s="209">
        <v>142500000</v>
      </c>
      <c r="R17" s="28"/>
      <c r="S17" s="209">
        <v>147100000</v>
      </c>
      <c r="T17" s="28"/>
      <c r="U17" s="209">
        <v>167400000</v>
      </c>
      <c r="V17"/>
      <c r="W17" s="36">
        <f t="shared" si="1"/>
        <v>603800000</v>
      </c>
      <c r="X17" s="28"/>
      <c r="Y17" s="209">
        <v>153200000</v>
      </c>
      <c r="Z17" s="28"/>
      <c r="AA17" s="209">
        <v>158400000</v>
      </c>
      <c r="AB17" s="28"/>
      <c r="AC17" s="209">
        <v>158800000</v>
      </c>
      <c r="AD17" s="28"/>
      <c r="AE17" s="209">
        <v>175600000</v>
      </c>
      <c r="AF17" s="28"/>
      <c r="AG17" s="36">
        <f t="shared" si="2"/>
        <v>646000000</v>
      </c>
    </row>
    <row r="18" spans="1:33" ht="18.600000000000001" customHeight="1" x14ac:dyDescent="0.2">
      <c r="B18" s="285" t="s">
        <v>15</v>
      </c>
      <c r="C18" s="286"/>
      <c r="D18" s="20"/>
      <c r="E18" s="209">
        <v>110700000</v>
      </c>
      <c r="F18" s="48"/>
      <c r="G18" s="209">
        <v>141300000</v>
      </c>
      <c r="H18" s="48"/>
      <c r="I18" s="209">
        <v>117200000</v>
      </c>
      <c r="K18" s="209">
        <v>118300000</v>
      </c>
      <c r="L18"/>
      <c r="M18" s="36">
        <f t="shared" si="0"/>
        <v>487500000</v>
      </c>
      <c r="N18" s="34"/>
      <c r="O18" s="209">
        <v>134100000</v>
      </c>
      <c r="P18" s="28"/>
      <c r="Q18" s="209">
        <v>148700000</v>
      </c>
      <c r="R18" s="28"/>
      <c r="S18" s="209">
        <v>127600000</v>
      </c>
      <c r="T18" s="28"/>
      <c r="U18" s="209">
        <v>137500000</v>
      </c>
      <c r="V18"/>
      <c r="W18" s="36">
        <f t="shared" si="1"/>
        <v>547900000</v>
      </c>
      <c r="X18" s="28"/>
      <c r="Y18" s="209">
        <v>121500000</v>
      </c>
      <c r="Z18" s="28"/>
      <c r="AA18" s="209">
        <v>117600000</v>
      </c>
      <c r="AB18" s="28"/>
      <c r="AC18" s="209">
        <v>117500000</v>
      </c>
      <c r="AD18" s="28"/>
      <c r="AE18" s="209">
        <v>126500000</v>
      </c>
      <c r="AF18" s="28"/>
      <c r="AG18" s="36">
        <f t="shared" si="2"/>
        <v>483100000</v>
      </c>
    </row>
    <row r="19" spans="1:33" ht="18.600000000000001" customHeight="1" x14ac:dyDescent="0.2">
      <c r="B19" s="285" t="s">
        <v>147</v>
      </c>
      <c r="C19" s="286"/>
      <c r="D19" s="20"/>
      <c r="E19" s="209">
        <v>6700000</v>
      </c>
      <c r="F19" s="48"/>
      <c r="G19" s="209">
        <v>7600000</v>
      </c>
      <c r="H19" s="48"/>
      <c r="I19" s="209">
        <v>11800000</v>
      </c>
      <c r="K19" s="209">
        <v>19500000</v>
      </c>
      <c r="L19"/>
      <c r="M19" s="36">
        <f t="shared" si="0"/>
        <v>45600000</v>
      </c>
      <c r="N19" s="34"/>
      <c r="O19" s="209">
        <v>6600000</v>
      </c>
      <c r="P19" s="28"/>
      <c r="Q19" s="209">
        <v>5100000</v>
      </c>
      <c r="R19" s="28"/>
      <c r="S19" s="209">
        <v>2400000</v>
      </c>
      <c r="T19" s="28"/>
      <c r="U19" s="209">
        <v>1800000</v>
      </c>
      <c r="V19"/>
      <c r="W19" s="36">
        <f t="shared" si="1"/>
        <v>15900000</v>
      </c>
      <c r="X19" s="28"/>
      <c r="Y19" s="209">
        <v>4500000</v>
      </c>
      <c r="Z19" s="28"/>
      <c r="AA19" s="209">
        <v>4000000</v>
      </c>
      <c r="AB19" s="28"/>
      <c r="AC19" s="209">
        <v>14200000</v>
      </c>
      <c r="AD19" s="28"/>
      <c r="AE19" s="209">
        <v>-3400000</v>
      </c>
      <c r="AF19" s="28"/>
      <c r="AG19" s="36">
        <f t="shared" si="2"/>
        <v>19300000</v>
      </c>
    </row>
    <row r="20" spans="1:33" ht="18.600000000000001" customHeight="1" x14ac:dyDescent="0.2">
      <c r="B20" s="285" t="s">
        <v>9</v>
      </c>
      <c r="C20" s="286"/>
      <c r="D20" s="20"/>
      <c r="E20" s="213">
        <v>11700000</v>
      </c>
      <c r="F20" s="167"/>
      <c r="G20" s="213">
        <v>31900000</v>
      </c>
      <c r="H20" s="172"/>
      <c r="I20" s="213">
        <v>31200000</v>
      </c>
      <c r="J20" s="167"/>
      <c r="K20" s="213">
        <v>28800000</v>
      </c>
      <c r="M20" s="214">
        <f t="shared" si="0"/>
        <v>103600000</v>
      </c>
      <c r="N20" s="172"/>
      <c r="O20" s="213">
        <v>26700000</v>
      </c>
      <c r="P20" s="209"/>
      <c r="Q20" s="213">
        <v>26500000</v>
      </c>
      <c r="R20" s="209"/>
      <c r="S20" s="213">
        <v>26500000</v>
      </c>
      <c r="T20" s="209"/>
      <c r="U20" s="213">
        <v>26000000</v>
      </c>
      <c r="W20" s="214">
        <f t="shared" si="1"/>
        <v>105700000</v>
      </c>
      <c r="X20" s="209"/>
      <c r="Y20" s="213">
        <v>25600000</v>
      </c>
      <c r="Z20" s="209"/>
      <c r="AA20" s="213">
        <v>26800000</v>
      </c>
      <c r="AB20" s="28"/>
      <c r="AC20" s="213">
        <v>27200000</v>
      </c>
      <c r="AD20" s="28"/>
      <c r="AE20" s="213">
        <v>27200000</v>
      </c>
      <c r="AF20" s="28"/>
      <c r="AG20" s="214">
        <f t="shared" si="2"/>
        <v>106800000</v>
      </c>
    </row>
    <row r="21" spans="1:33" ht="18.600000000000001" customHeight="1" x14ac:dyDescent="0.2">
      <c r="B21" s="271" t="s">
        <v>156</v>
      </c>
      <c r="C21" s="272"/>
      <c r="D21" s="20"/>
      <c r="E21" s="213">
        <v>423800000</v>
      </c>
      <c r="F21" s="167"/>
      <c r="G21" s="213">
        <v>510900000</v>
      </c>
      <c r="H21" s="172"/>
      <c r="I21" s="213">
        <v>468900000</v>
      </c>
      <c r="J21" s="167"/>
      <c r="K21" s="213">
        <v>480400000</v>
      </c>
      <c r="M21" s="214">
        <f>SUM(E21:K21)</f>
        <v>1884000000</v>
      </c>
      <c r="N21" s="172"/>
      <c r="O21" s="213">
        <v>484400000</v>
      </c>
      <c r="P21" s="209"/>
      <c r="Q21" s="213">
        <v>484300000</v>
      </c>
      <c r="R21" s="209"/>
      <c r="S21" s="213">
        <v>459200000</v>
      </c>
      <c r="T21" s="209"/>
      <c r="U21" s="213">
        <v>507700000</v>
      </c>
      <c r="W21" s="214">
        <f>SUM(O21:U21)</f>
        <v>1935600000</v>
      </c>
      <c r="X21" s="209"/>
      <c r="Y21" s="213">
        <v>463300000</v>
      </c>
      <c r="Z21" s="209"/>
      <c r="AA21" s="213">
        <v>470100000</v>
      </c>
      <c r="AB21" s="28"/>
      <c r="AC21" s="213">
        <f>SUM(AC16:AC20)</f>
        <v>470600000</v>
      </c>
      <c r="AD21" s="28"/>
      <c r="AE21" s="213">
        <f>SUM(AE16:AE20)</f>
        <v>481900000</v>
      </c>
      <c r="AF21" s="28"/>
      <c r="AG21" s="214">
        <f>SUM(Y21:AE21)</f>
        <v>1885900000</v>
      </c>
    </row>
    <row r="22" spans="1:33" ht="18.600000000000001" customHeight="1" x14ac:dyDescent="0.2">
      <c r="B22" s="271" t="s">
        <v>7</v>
      </c>
      <c r="C22" s="271"/>
      <c r="D22" s="20"/>
      <c r="E22" s="28">
        <f>E14-E21</f>
        <v>137000000</v>
      </c>
      <c r="G22" s="28">
        <f>G14-G21</f>
        <v>93600000</v>
      </c>
      <c r="H22" s="28"/>
      <c r="I22" s="28">
        <f>I14-I21</f>
        <v>121300000</v>
      </c>
      <c r="K22" s="28">
        <f>K14-K21</f>
        <v>96900000</v>
      </c>
      <c r="L22"/>
      <c r="M22" s="36">
        <f>M14-M21</f>
        <v>448800000</v>
      </c>
      <c r="N22" s="34"/>
      <c r="O22" s="28">
        <f>O14-O21</f>
        <v>109200000</v>
      </c>
      <c r="P22" s="28"/>
      <c r="Q22" s="28">
        <f>Q14-Q21</f>
        <v>61600000</v>
      </c>
      <c r="R22" s="28"/>
      <c r="S22" s="28">
        <f>S14-S21</f>
        <v>116400000</v>
      </c>
      <c r="T22" s="28"/>
      <c r="U22" s="28">
        <f>U14-U21</f>
        <v>173500000</v>
      </c>
      <c r="V22"/>
      <c r="W22" s="36">
        <f>W14-W21</f>
        <v>460700000</v>
      </c>
      <c r="X22" s="28"/>
      <c r="Y22" s="28">
        <f>Y14-Y21</f>
        <v>97500000</v>
      </c>
      <c r="Z22" s="28"/>
      <c r="AA22" s="28">
        <f>AA14-AA21</f>
        <v>127800000</v>
      </c>
      <c r="AB22" s="28"/>
      <c r="AC22" s="28">
        <v>150500000</v>
      </c>
      <c r="AD22" s="28"/>
      <c r="AE22" s="28">
        <v>216200000</v>
      </c>
      <c r="AF22" s="28"/>
      <c r="AG22" s="36">
        <f>AG14-AG21</f>
        <v>592000000</v>
      </c>
    </row>
    <row r="23" spans="1:33" s="167" customFormat="1" ht="18.600000000000001" customHeight="1" x14ac:dyDescent="0.2">
      <c r="B23" s="285" t="s">
        <v>116</v>
      </c>
      <c r="C23" s="286" t="s">
        <v>116</v>
      </c>
      <c r="D23" s="20"/>
      <c r="E23" s="209">
        <v>-19700000</v>
      </c>
      <c r="G23" s="209">
        <v>-46700000</v>
      </c>
      <c r="H23" s="172"/>
      <c r="I23" s="209">
        <v>-46800000</v>
      </c>
      <c r="K23" s="209">
        <v>-47800000</v>
      </c>
      <c r="M23" s="210">
        <f>SUM(E23:K23)</f>
        <v>-161000000</v>
      </c>
      <c r="N23" s="172"/>
      <c r="O23" s="209">
        <v>-45200000</v>
      </c>
      <c r="P23" s="209"/>
      <c r="Q23" s="209">
        <v>-18100000</v>
      </c>
      <c r="R23" s="209"/>
      <c r="S23" s="209">
        <v>-14100000</v>
      </c>
      <c r="T23" s="209"/>
      <c r="U23" s="209">
        <v>-13300000</v>
      </c>
      <c r="W23" s="210">
        <f>SUM(O23:U23)</f>
        <v>-90700000</v>
      </c>
      <c r="X23" s="209"/>
      <c r="Y23" s="209">
        <v>-15600000</v>
      </c>
      <c r="Z23" s="209"/>
      <c r="AA23" s="209">
        <v>-19400000</v>
      </c>
      <c r="AB23" s="209"/>
      <c r="AC23" s="209">
        <v>-20700000</v>
      </c>
      <c r="AD23" s="209"/>
      <c r="AE23" s="209">
        <v>-18700000</v>
      </c>
      <c r="AF23" s="209"/>
      <c r="AG23" s="210">
        <f>SUM(Y23:AE23)</f>
        <v>-74400000</v>
      </c>
    </row>
    <row r="24" spans="1:33" s="167" customFormat="1" ht="18.600000000000001" customHeight="1" x14ac:dyDescent="0.2">
      <c r="B24" s="285" t="s">
        <v>139</v>
      </c>
      <c r="C24" s="286" t="s">
        <v>16</v>
      </c>
      <c r="D24" s="20"/>
      <c r="E24" s="211">
        <f>E57</f>
        <v>11400000</v>
      </c>
      <c r="F24" s="172"/>
      <c r="G24" s="211">
        <f>G57</f>
        <v>8000000</v>
      </c>
      <c r="H24" s="172"/>
      <c r="I24" s="211">
        <f>I57</f>
        <v>5200000</v>
      </c>
      <c r="K24" s="211">
        <f>K57</f>
        <v>3500000</v>
      </c>
      <c r="M24" s="212">
        <f>SUM(E24:K24)</f>
        <v>28100000</v>
      </c>
      <c r="N24" s="172"/>
      <c r="O24" s="211">
        <f>O57</f>
        <v>5600000</v>
      </c>
      <c r="P24" s="211"/>
      <c r="Q24" s="211">
        <v>4300000</v>
      </c>
      <c r="R24" s="211"/>
      <c r="S24" s="209">
        <v>-600000</v>
      </c>
      <c r="T24" s="211"/>
      <c r="U24" s="209">
        <v>-57400000</v>
      </c>
      <c r="W24" s="210">
        <f>SUM(O24:U24)</f>
        <v>-48100000</v>
      </c>
      <c r="X24" s="211"/>
      <c r="Y24" s="211">
        <v>1000000</v>
      </c>
      <c r="Z24" s="211"/>
      <c r="AA24" s="211">
        <v>2300000</v>
      </c>
      <c r="AB24" s="211"/>
      <c r="AC24" s="209">
        <v>-500000</v>
      </c>
      <c r="AD24" s="211"/>
      <c r="AE24" s="209">
        <v>-3000000</v>
      </c>
      <c r="AF24" s="211"/>
      <c r="AG24" s="210">
        <f>SUM(Y24:AE24)</f>
        <v>-200000</v>
      </c>
    </row>
    <row r="25" spans="1:33" s="167" customFormat="1" ht="18.600000000000001" customHeight="1" x14ac:dyDescent="0.2">
      <c r="B25" s="285" t="s">
        <v>117</v>
      </c>
      <c r="C25" s="286" t="s">
        <v>117</v>
      </c>
      <c r="D25" s="20"/>
      <c r="E25" s="213">
        <v>31900000</v>
      </c>
      <c r="G25" s="213">
        <v>2600000</v>
      </c>
      <c r="H25" s="172"/>
      <c r="I25" s="213">
        <v>-300000</v>
      </c>
      <c r="K25" s="213">
        <v>6900000</v>
      </c>
      <c r="M25" s="214">
        <f>SUM(E25:K25)</f>
        <v>41100000</v>
      </c>
      <c r="N25" s="172"/>
      <c r="O25" s="213">
        <v>3400000</v>
      </c>
      <c r="P25" s="209"/>
      <c r="Q25" s="213">
        <v>1714200000</v>
      </c>
      <c r="R25" s="209"/>
      <c r="S25" s="213">
        <v>-28600000</v>
      </c>
      <c r="T25" s="209"/>
      <c r="U25" s="213">
        <v>-5000000</v>
      </c>
      <c r="W25" s="214">
        <f>SUM(O25:U25)</f>
        <v>1684000000</v>
      </c>
      <c r="X25" s="209"/>
      <c r="Y25" s="213">
        <v>3500000</v>
      </c>
      <c r="Z25" s="209"/>
      <c r="AA25" s="213">
        <v>2600000</v>
      </c>
      <c r="AB25" s="209"/>
      <c r="AC25" s="213">
        <v>-4200000</v>
      </c>
      <c r="AD25" s="209"/>
      <c r="AE25" s="213">
        <v>-9900000</v>
      </c>
      <c r="AF25" s="209"/>
      <c r="AG25" s="214">
        <f>SUM(Y25:AE25)</f>
        <v>-8000000</v>
      </c>
    </row>
    <row r="26" spans="1:33" ht="18.600000000000001" customHeight="1" x14ac:dyDescent="0.2">
      <c r="B26" s="271" t="s">
        <v>17</v>
      </c>
      <c r="C26" s="272"/>
      <c r="D26" s="20"/>
      <c r="E26" s="28">
        <f>SUM(E22:E25)</f>
        <v>160600000</v>
      </c>
      <c r="G26" s="28">
        <f>SUM(G22:G25)</f>
        <v>57500000</v>
      </c>
      <c r="H26" s="28"/>
      <c r="I26" s="28">
        <f>SUM(I22:I25)</f>
        <v>79400000</v>
      </c>
      <c r="K26" s="28">
        <f>SUM(K22:K25)</f>
        <v>59500000</v>
      </c>
      <c r="L26"/>
      <c r="M26" s="36">
        <f>SUM(M22:M25)</f>
        <v>357000000</v>
      </c>
      <c r="N26" s="34"/>
      <c r="O26" s="28">
        <f>SUM(O22:O25)</f>
        <v>73000000</v>
      </c>
      <c r="P26" s="28"/>
      <c r="Q26" s="28">
        <f>SUM(Q22:Q25)</f>
        <v>1762000000</v>
      </c>
      <c r="R26" s="28"/>
      <c r="S26" s="28">
        <f>SUM(S22:S25)</f>
        <v>73100000</v>
      </c>
      <c r="T26" s="28"/>
      <c r="U26" s="28">
        <f>SUM(U22:U25)</f>
        <v>97800000</v>
      </c>
      <c r="V26"/>
      <c r="W26" s="36">
        <f>SUM(W22:W25)</f>
        <v>2005900000</v>
      </c>
      <c r="X26" s="28"/>
      <c r="Y26" s="28">
        <f>SUM(Y22:Y25)</f>
        <v>86400000</v>
      </c>
      <c r="Z26" s="28"/>
      <c r="AA26" s="28">
        <f>SUM(AA22:AA25)</f>
        <v>113300000</v>
      </c>
      <c r="AB26" s="28"/>
      <c r="AC26" s="28">
        <f>SUM(AC22:AC25)</f>
        <v>125100000</v>
      </c>
      <c r="AD26" s="28"/>
      <c r="AE26" s="28">
        <f>SUM(AE22:AE25)</f>
        <v>184600000</v>
      </c>
      <c r="AF26" s="28"/>
      <c r="AG26" s="36">
        <f>SUM(AG22:AG25)</f>
        <v>509400000</v>
      </c>
    </row>
    <row r="27" spans="1:33" ht="18.600000000000001" customHeight="1" x14ac:dyDescent="0.2">
      <c r="B27" s="271" t="s">
        <v>8</v>
      </c>
      <c r="C27" s="272"/>
      <c r="D27" s="20"/>
      <c r="E27" s="60">
        <v>31800000</v>
      </c>
      <c r="F27" s="48"/>
      <c r="G27" s="60">
        <v>12900000</v>
      </c>
      <c r="H27" s="48"/>
      <c r="I27" s="60">
        <v>4500000</v>
      </c>
      <c r="K27" s="195">
        <v>-3500000</v>
      </c>
      <c r="L27"/>
      <c r="M27" s="61">
        <f>SUM(E27:K27)</f>
        <v>45700000</v>
      </c>
      <c r="N27" s="34"/>
      <c r="O27" s="60">
        <v>15800000</v>
      </c>
      <c r="P27" s="28"/>
      <c r="Q27" s="60">
        <v>445600000</v>
      </c>
      <c r="R27" s="28"/>
      <c r="S27" s="60">
        <v>32500000</v>
      </c>
      <c r="T27" s="28"/>
      <c r="U27" s="195">
        <v>7600000</v>
      </c>
      <c r="V27"/>
      <c r="W27" s="61">
        <f>SUM(O27:U27)</f>
        <v>501500000</v>
      </c>
      <c r="X27" s="64"/>
      <c r="Y27" s="60">
        <v>19700000</v>
      </c>
      <c r="Z27" s="28"/>
      <c r="AA27" s="60">
        <v>24100000</v>
      </c>
      <c r="AB27" s="28"/>
      <c r="AC27" s="60">
        <v>13600000</v>
      </c>
      <c r="AD27" s="28"/>
      <c r="AE27" s="60">
        <v>28000000</v>
      </c>
      <c r="AF27" s="28"/>
      <c r="AG27" s="61">
        <f>SUM(Y27:AE27)</f>
        <v>85400000</v>
      </c>
    </row>
    <row r="28" spans="1:33" ht="18.600000000000001" customHeight="1" thickBot="1" x14ac:dyDescent="0.25">
      <c r="B28" s="271" t="s">
        <v>19</v>
      </c>
      <c r="C28" s="272"/>
      <c r="D28" s="20"/>
      <c r="E28" s="139">
        <f>E26-E27</f>
        <v>128800000</v>
      </c>
      <c r="F28" s="131"/>
      <c r="G28" s="139">
        <f>G26-G27</f>
        <v>44600000</v>
      </c>
      <c r="H28" s="131"/>
      <c r="I28" s="139">
        <f>I26-I27</f>
        <v>74900000</v>
      </c>
      <c r="K28" s="139">
        <f>K26-K27</f>
        <v>63000000</v>
      </c>
      <c r="L28"/>
      <c r="M28" s="140">
        <f>M26-M27</f>
        <v>311300000</v>
      </c>
      <c r="N28" s="129"/>
      <c r="O28" s="139">
        <f>O26-O27</f>
        <v>57200000</v>
      </c>
      <c r="P28" s="143"/>
      <c r="Q28" s="139">
        <f>Q26-Q27</f>
        <v>1316400000</v>
      </c>
      <c r="R28" s="143"/>
      <c r="S28" s="139">
        <f>S26-S27</f>
        <v>40600000</v>
      </c>
      <c r="T28" s="143"/>
      <c r="U28" s="139">
        <f>U26-U27</f>
        <v>90200000</v>
      </c>
      <c r="V28"/>
      <c r="W28" s="140">
        <f>W26-W27</f>
        <v>1504400000</v>
      </c>
      <c r="X28" s="126"/>
      <c r="Y28" s="139">
        <f>Y26-Y27</f>
        <v>66700000</v>
      </c>
      <c r="Z28" s="143"/>
      <c r="AA28" s="139">
        <f>AA26-AA27</f>
        <v>89200000</v>
      </c>
      <c r="AB28" s="143"/>
      <c r="AC28" s="139">
        <f>AC26-AC27</f>
        <v>111500000</v>
      </c>
      <c r="AD28" s="143"/>
      <c r="AE28" s="139">
        <f>AE26-AE27</f>
        <v>156600000</v>
      </c>
      <c r="AF28" s="143"/>
      <c r="AG28" s="140">
        <f>AG26-AG27</f>
        <v>424000000</v>
      </c>
    </row>
    <row r="29" spans="1:33" ht="18.600000000000001" customHeight="1" thickTop="1" thickBot="1" x14ac:dyDescent="0.25">
      <c r="B29" s="271" t="s">
        <v>132</v>
      </c>
      <c r="C29" s="272"/>
      <c r="D29" s="20"/>
      <c r="E29" s="141">
        <v>0.52</v>
      </c>
      <c r="F29" s="131"/>
      <c r="G29" s="141">
        <v>0.18</v>
      </c>
      <c r="H29" s="131"/>
      <c r="I29" s="141">
        <v>0.3</v>
      </c>
      <c r="K29" s="226">
        <v>0.25</v>
      </c>
      <c r="L29"/>
      <c r="M29" s="142">
        <v>1.25</v>
      </c>
      <c r="N29" s="129"/>
      <c r="O29" s="141">
        <v>0.23</v>
      </c>
      <c r="P29" s="249"/>
      <c r="Q29" s="141">
        <v>5.34</v>
      </c>
      <c r="R29" s="249"/>
      <c r="S29" s="141">
        <v>0.16</v>
      </c>
      <c r="T29" s="249"/>
      <c r="U29" s="226">
        <v>0.36</v>
      </c>
      <c r="V29"/>
      <c r="W29" s="142">
        <v>6.09</v>
      </c>
      <c r="X29" s="249"/>
      <c r="Y29" s="141">
        <v>0.27</v>
      </c>
      <c r="Z29" s="249"/>
      <c r="AA29" s="141">
        <v>0.37</v>
      </c>
      <c r="AB29" s="249"/>
      <c r="AC29" s="141">
        <v>0.46</v>
      </c>
      <c r="AD29" s="249"/>
      <c r="AE29" s="141">
        <v>0.65</v>
      </c>
      <c r="AF29" s="249"/>
      <c r="AG29" s="142">
        <v>1.76</v>
      </c>
    </row>
    <row r="30" spans="1:33" ht="18.600000000000001" customHeight="1" thickTop="1" x14ac:dyDescent="0.2">
      <c r="D30" s="20"/>
      <c r="E30" s="63"/>
      <c r="F30" s="43"/>
      <c r="G30" s="63"/>
      <c r="H30" s="43"/>
      <c r="I30" s="63"/>
      <c r="K30" s="63"/>
      <c r="L30"/>
      <c r="M30" s="11"/>
      <c r="N30" s="35"/>
      <c r="O30" s="63"/>
      <c r="P30" s="35"/>
      <c r="Q30" s="63"/>
      <c r="R30" s="35"/>
      <c r="S30" s="63"/>
      <c r="T30" s="35"/>
      <c r="U30" s="63"/>
      <c r="V30"/>
      <c r="W30" s="11"/>
      <c r="X30" s="42"/>
      <c r="Y30" s="63"/>
      <c r="Z30" s="35"/>
      <c r="AA30" s="63"/>
      <c r="AB30" s="35"/>
      <c r="AC30" s="63"/>
      <c r="AD30" s="35"/>
      <c r="AE30" s="63"/>
      <c r="AF30" s="35"/>
      <c r="AG30" s="11"/>
    </row>
    <row r="31" spans="1:33" ht="18.600000000000001" customHeight="1" x14ac:dyDescent="0.2">
      <c r="A31" s="273" t="s">
        <v>77</v>
      </c>
      <c r="B31" s="272"/>
      <c r="C31" s="272"/>
      <c r="D31" s="20"/>
      <c r="E31" s="35"/>
      <c r="F31" s="43"/>
      <c r="G31" s="35"/>
      <c r="H31" s="43"/>
      <c r="I31" s="35"/>
      <c r="K31" s="35"/>
      <c r="L31"/>
      <c r="M31" s="10"/>
      <c r="N31" s="35"/>
      <c r="O31" s="35"/>
      <c r="P31" s="35"/>
      <c r="Q31" s="35"/>
      <c r="R31" s="35"/>
      <c r="S31" s="35"/>
      <c r="T31" s="35"/>
      <c r="U31" s="35"/>
      <c r="V31"/>
      <c r="W31" s="10"/>
      <c r="X31" s="42"/>
      <c r="Y31" s="35"/>
      <c r="Z31" s="35"/>
      <c r="AA31" s="35"/>
      <c r="AB31" s="35"/>
      <c r="AC31" s="35"/>
      <c r="AD31" s="35"/>
      <c r="AE31" s="35"/>
      <c r="AF31" s="35"/>
      <c r="AG31" s="10"/>
    </row>
    <row r="32" spans="1:33" ht="18.600000000000001" customHeight="1" x14ac:dyDescent="0.2">
      <c r="B32" s="271" t="s">
        <v>4</v>
      </c>
      <c r="C32" s="272"/>
      <c r="D32" s="20"/>
      <c r="E32" s="143">
        <v>915400000</v>
      </c>
      <c r="F32" s="131"/>
      <c r="G32" s="143">
        <v>993600000</v>
      </c>
      <c r="H32" s="131"/>
      <c r="I32" s="143">
        <v>957300000</v>
      </c>
      <c r="K32" s="193">
        <v>932400000</v>
      </c>
      <c r="L32"/>
      <c r="M32" s="144">
        <f>SUM(E32:K32)</f>
        <v>3798700000</v>
      </c>
      <c r="N32" s="129"/>
      <c r="O32" s="143">
        <v>953300000</v>
      </c>
      <c r="P32" s="143"/>
      <c r="Q32" s="143">
        <v>870800000</v>
      </c>
      <c r="R32" s="143"/>
      <c r="S32" s="143">
        <v>875800000</v>
      </c>
      <c r="T32" s="143"/>
      <c r="U32" s="193">
        <v>983400000</v>
      </c>
      <c r="V32"/>
      <c r="W32" s="144">
        <f>SUM(O32:U32)</f>
        <v>3683300000</v>
      </c>
      <c r="X32" s="143"/>
      <c r="Y32" s="143">
        <v>840600000</v>
      </c>
      <c r="Z32" s="143"/>
      <c r="AA32" s="143">
        <v>875700000</v>
      </c>
      <c r="AB32" s="143"/>
      <c r="AC32" s="143">
        <v>901200000</v>
      </c>
      <c r="AD32" s="143"/>
      <c r="AE32" s="143">
        <v>969800000</v>
      </c>
      <c r="AF32" s="143"/>
      <c r="AG32" s="144">
        <f>SUM(Y32:AE32)</f>
        <v>3587300000</v>
      </c>
    </row>
    <row r="33" spans="2:33" ht="18.600000000000001" customHeight="1" x14ac:dyDescent="0.2">
      <c r="B33" s="271" t="s">
        <v>5</v>
      </c>
      <c r="C33" s="272"/>
      <c r="D33" s="20"/>
      <c r="E33" s="145">
        <f>E32-E34</f>
        <v>327600000</v>
      </c>
      <c r="F33" s="131"/>
      <c r="G33" s="145">
        <f>G32-G34</f>
        <v>355600000</v>
      </c>
      <c r="H33" s="131"/>
      <c r="I33" s="145">
        <f>I32-I34</f>
        <v>335500000</v>
      </c>
      <c r="K33" s="195">
        <f>K32-K34</f>
        <v>323100000</v>
      </c>
      <c r="L33"/>
      <c r="M33" s="128">
        <f>SUM(E33:K33)</f>
        <v>1341800000</v>
      </c>
      <c r="N33" s="129"/>
      <c r="O33" s="145">
        <v>326200000</v>
      </c>
      <c r="P33" s="135"/>
      <c r="Q33" s="145">
        <v>292100000</v>
      </c>
      <c r="R33" s="135"/>
      <c r="S33" s="145">
        <v>276200000</v>
      </c>
      <c r="T33" s="135"/>
      <c r="U33" s="195">
        <v>278200000</v>
      </c>
      <c r="V33"/>
      <c r="W33" s="128">
        <f>SUM(O33:U33)</f>
        <v>1172700000</v>
      </c>
      <c r="X33" s="126"/>
      <c r="Y33" s="145">
        <v>258900000</v>
      </c>
      <c r="Z33" s="135"/>
      <c r="AA33" s="145">
        <v>257100000</v>
      </c>
      <c r="AB33" s="135"/>
      <c r="AC33" s="145">
        <v>259200000</v>
      </c>
      <c r="AD33" s="135"/>
      <c r="AE33" s="145">
        <v>246500000</v>
      </c>
      <c r="AF33" s="135"/>
      <c r="AG33" s="128">
        <f>SUM(Y33:AE33)</f>
        <v>1021700000</v>
      </c>
    </row>
    <row r="34" spans="2:33" ht="18.600000000000001" customHeight="1" x14ac:dyDescent="0.2">
      <c r="B34" s="271" t="s">
        <v>6</v>
      </c>
      <c r="C34" s="272"/>
      <c r="D34" s="20"/>
      <c r="E34" s="147">
        <v>587800000</v>
      </c>
      <c r="F34" s="131"/>
      <c r="G34" s="147">
        <v>638000000</v>
      </c>
      <c r="H34" s="131"/>
      <c r="I34" s="147">
        <v>621800000</v>
      </c>
      <c r="K34" s="227">
        <v>609300000</v>
      </c>
      <c r="L34"/>
      <c r="M34" s="146">
        <f>M32-M33</f>
        <v>2456900000</v>
      </c>
      <c r="N34" s="129"/>
      <c r="O34" s="147">
        <f>O32-O33</f>
        <v>627100000</v>
      </c>
      <c r="P34" s="135"/>
      <c r="Q34" s="147">
        <f>Q32-Q33</f>
        <v>578700000</v>
      </c>
      <c r="R34" s="135"/>
      <c r="S34" s="147">
        <f>S32-S33</f>
        <v>599600000</v>
      </c>
      <c r="T34" s="135"/>
      <c r="U34" s="147">
        <f>U32-U33</f>
        <v>705200000</v>
      </c>
      <c r="V34"/>
      <c r="W34" s="146">
        <f>W32-W33</f>
        <v>2510600000</v>
      </c>
      <c r="X34" s="126"/>
      <c r="Y34" s="147">
        <f>Y32-Y33</f>
        <v>581700000</v>
      </c>
      <c r="Z34" s="135"/>
      <c r="AA34" s="147">
        <f>AA32-AA33</f>
        <v>618600000</v>
      </c>
      <c r="AB34" s="135"/>
      <c r="AC34" s="147">
        <f>AC32-AC33</f>
        <v>642000000</v>
      </c>
      <c r="AD34" s="135"/>
      <c r="AE34" s="147">
        <f>AE32-AE33</f>
        <v>723300000</v>
      </c>
      <c r="AF34" s="135"/>
      <c r="AG34" s="146">
        <f>AG32-AG33</f>
        <v>2565600000</v>
      </c>
    </row>
    <row r="35" spans="2:33" ht="18.600000000000001" customHeight="1" x14ac:dyDescent="0.2">
      <c r="B35" s="271" t="s">
        <v>155</v>
      </c>
      <c r="C35" s="271"/>
      <c r="D35" s="20"/>
      <c r="E35" s="148"/>
      <c r="F35" s="131"/>
      <c r="G35" s="148"/>
      <c r="H35" s="131"/>
      <c r="I35" s="148"/>
      <c r="K35" s="224"/>
      <c r="L35"/>
      <c r="M35" s="128"/>
      <c r="N35" s="129"/>
      <c r="O35" s="148"/>
      <c r="P35" s="135"/>
      <c r="Q35" s="148"/>
      <c r="R35" s="135"/>
      <c r="S35" s="148"/>
      <c r="T35" s="135"/>
      <c r="U35" s="224"/>
      <c r="V35"/>
      <c r="W35" s="128"/>
      <c r="X35" s="126"/>
      <c r="Y35" s="148"/>
      <c r="Z35" s="135"/>
      <c r="AA35" s="148"/>
      <c r="AB35" s="135"/>
      <c r="AC35" s="148"/>
      <c r="AD35" s="135"/>
      <c r="AE35" s="148"/>
      <c r="AF35" s="135"/>
      <c r="AG35" s="128"/>
    </row>
    <row r="36" spans="2:33" ht="18.600000000000001" customHeight="1" x14ac:dyDescent="0.2">
      <c r="B36" s="285" t="s">
        <v>13</v>
      </c>
      <c r="C36" s="286"/>
      <c r="D36" s="20"/>
      <c r="E36" s="135">
        <v>148700000</v>
      </c>
      <c r="F36" s="131"/>
      <c r="G36" s="135">
        <v>162500000</v>
      </c>
      <c r="H36" s="131"/>
      <c r="I36" s="135">
        <v>151300000</v>
      </c>
      <c r="K36" s="194">
        <v>157200000</v>
      </c>
      <c r="L36"/>
      <c r="M36" s="128">
        <f t="shared" ref="M36:M38" si="3">SUM(E36:K36)</f>
        <v>619700000</v>
      </c>
      <c r="N36" s="129"/>
      <c r="O36" s="135">
        <v>159200000</v>
      </c>
      <c r="P36" s="135"/>
      <c r="Q36" s="135">
        <v>150500000</v>
      </c>
      <c r="R36" s="135"/>
      <c r="S36" s="135">
        <v>144100000</v>
      </c>
      <c r="T36" s="135"/>
      <c r="U36" s="194">
        <v>161400000</v>
      </c>
      <c r="V36"/>
      <c r="W36" s="128">
        <f t="shared" ref="W36:W38" si="4">SUM(O36:U36)</f>
        <v>615200000</v>
      </c>
      <c r="X36" s="126"/>
      <c r="Y36" s="135">
        <v>148200000</v>
      </c>
      <c r="Z36" s="135"/>
      <c r="AA36" s="135">
        <v>151300000</v>
      </c>
      <c r="AB36" s="135"/>
      <c r="AC36" s="135">
        <v>142600000</v>
      </c>
      <c r="AD36" s="135"/>
      <c r="AE36" s="135">
        <v>146100000</v>
      </c>
      <c r="AF36" s="135"/>
      <c r="AG36" s="128">
        <f t="shared" ref="AG36:AG38" si="5">SUM(Y36:AE36)</f>
        <v>588200000</v>
      </c>
    </row>
    <row r="37" spans="2:33" ht="18.600000000000001" customHeight="1" x14ac:dyDescent="0.2">
      <c r="B37" s="285" t="s">
        <v>14</v>
      </c>
      <c r="C37" s="286"/>
      <c r="D37" s="20"/>
      <c r="E37" s="135">
        <v>128700000</v>
      </c>
      <c r="F37" s="131"/>
      <c r="G37" s="135">
        <v>146800000</v>
      </c>
      <c r="H37" s="131"/>
      <c r="I37" s="135">
        <v>138400000</v>
      </c>
      <c r="K37" s="194">
        <v>139800000</v>
      </c>
      <c r="L37"/>
      <c r="M37" s="128">
        <f t="shared" si="3"/>
        <v>553700000</v>
      </c>
      <c r="N37" s="129"/>
      <c r="O37" s="135">
        <v>138300000</v>
      </c>
      <c r="P37" s="135"/>
      <c r="Q37" s="135">
        <v>136900000</v>
      </c>
      <c r="R37" s="135"/>
      <c r="S37" s="135">
        <v>139800000</v>
      </c>
      <c r="T37" s="135"/>
      <c r="U37" s="194">
        <v>158700000</v>
      </c>
      <c r="V37"/>
      <c r="W37" s="128">
        <f t="shared" si="4"/>
        <v>573700000</v>
      </c>
      <c r="X37" s="126"/>
      <c r="Y37" s="135">
        <v>146300000</v>
      </c>
      <c r="Z37" s="135"/>
      <c r="AA37" s="135">
        <v>150200000</v>
      </c>
      <c r="AB37" s="135"/>
      <c r="AC37" s="135">
        <v>152000000</v>
      </c>
      <c r="AD37" s="135"/>
      <c r="AE37" s="135">
        <v>169400000</v>
      </c>
      <c r="AF37" s="135"/>
      <c r="AG37" s="128">
        <f t="shared" si="5"/>
        <v>617900000</v>
      </c>
    </row>
    <row r="38" spans="2:33" ht="18.600000000000001" customHeight="1" x14ac:dyDescent="0.2">
      <c r="B38" s="285" t="s">
        <v>15</v>
      </c>
      <c r="C38" s="286"/>
      <c r="D38" s="20"/>
      <c r="E38" s="213">
        <v>84300000</v>
      </c>
      <c r="F38" s="172"/>
      <c r="G38" s="213">
        <v>97700000</v>
      </c>
      <c r="H38" s="172"/>
      <c r="I38" s="213">
        <v>81100000</v>
      </c>
      <c r="J38" s="167"/>
      <c r="K38" s="213">
        <v>85700000</v>
      </c>
      <c r="M38" s="214">
        <f t="shared" si="3"/>
        <v>348800000</v>
      </c>
      <c r="N38" s="172"/>
      <c r="O38" s="213">
        <v>95200000</v>
      </c>
      <c r="P38" s="209"/>
      <c r="Q38" s="213">
        <v>96900000</v>
      </c>
      <c r="R38" s="209"/>
      <c r="S38" s="213">
        <v>90900000</v>
      </c>
      <c r="T38" s="209"/>
      <c r="U38" s="213">
        <v>101538979.75</v>
      </c>
      <c r="W38" s="214">
        <f t="shared" si="4"/>
        <v>384538979.75</v>
      </c>
      <c r="X38" s="209"/>
      <c r="Y38" s="213">
        <v>89000000</v>
      </c>
      <c r="Z38" s="209"/>
      <c r="AA38" s="213">
        <v>94500000</v>
      </c>
      <c r="AB38" s="135"/>
      <c r="AC38" s="213">
        <v>93200000</v>
      </c>
      <c r="AD38" s="135"/>
      <c r="AE38" s="213">
        <v>94700000</v>
      </c>
      <c r="AF38" s="135"/>
      <c r="AG38" s="214">
        <f t="shared" si="5"/>
        <v>371400000</v>
      </c>
    </row>
    <row r="39" spans="2:33" ht="18.600000000000001" customHeight="1" x14ac:dyDescent="0.2">
      <c r="B39" s="271" t="s">
        <v>156</v>
      </c>
      <c r="C39" s="271"/>
      <c r="D39" s="20"/>
      <c r="E39" s="213">
        <v>361700000</v>
      </c>
      <c r="F39" s="172"/>
      <c r="G39" s="213">
        <v>407000000</v>
      </c>
      <c r="H39" s="172"/>
      <c r="I39" s="213">
        <v>370800000</v>
      </c>
      <c r="J39" s="167"/>
      <c r="K39" s="213">
        <v>382700000</v>
      </c>
      <c r="M39" s="214">
        <f>SUM(E39:K39)</f>
        <v>1522200000</v>
      </c>
      <c r="N39" s="172"/>
      <c r="O39" s="213">
        <v>392700000</v>
      </c>
      <c r="P39" s="209"/>
      <c r="Q39" s="213">
        <v>384300000</v>
      </c>
      <c r="R39" s="209"/>
      <c r="S39" s="213">
        <v>374800000</v>
      </c>
      <c r="T39" s="209"/>
      <c r="U39" s="213">
        <v>421600000</v>
      </c>
      <c r="W39" s="214">
        <f>SUM(O39:U39)</f>
        <v>1573400000</v>
      </c>
      <c r="X39" s="209"/>
      <c r="Y39" s="213">
        <v>383500000</v>
      </c>
      <c r="Z39" s="209"/>
      <c r="AA39" s="213">
        <v>396000000</v>
      </c>
      <c r="AB39" s="135"/>
      <c r="AC39" s="213">
        <f>SUM(AC36:AC38)</f>
        <v>387800000</v>
      </c>
      <c r="AD39" s="135"/>
      <c r="AE39" s="213">
        <f>SUM(AE36:AE38)</f>
        <v>410200000</v>
      </c>
      <c r="AF39" s="135"/>
      <c r="AG39" s="214">
        <f>SUM(Y39:AE39)</f>
        <v>1577500000</v>
      </c>
    </row>
    <row r="40" spans="2:33" ht="18.600000000000001" customHeight="1" x14ac:dyDescent="0.2">
      <c r="B40" s="271" t="s">
        <v>7</v>
      </c>
      <c r="C40" s="272"/>
      <c r="D40" s="20"/>
      <c r="E40" s="135">
        <v>226100000</v>
      </c>
      <c r="F40" s="131"/>
      <c r="G40" s="135">
        <v>231000000</v>
      </c>
      <c r="H40" s="131"/>
      <c r="I40" s="135">
        <v>251000000</v>
      </c>
      <c r="K40" s="194">
        <v>226600000</v>
      </c>
      <c r="L40"/>
      <c r="M40" s="128">
        <f>SUM(E40:K40)</f>
        <v>934700000</v>
      </c>
      <c r="N40" s="129"/>
      <c r="O40" s="135">
        <v>234400000</v>
      </c>
      <c r="P40" s="135"/>
      <c r="Q40" s="135">
        <v>194400000</v>
      </c>
      <c r="R40" s="135"/>
      <c r="S40" s="135">
        <v>224800000</v>
      </c>
      <c r="T40" s="135"/>
      <c r="U40" s="194">
        <v>283600000</v>
      </c>
      <c r="V40"/>
      <c r="W40" s="128">
        <f>SUM(O40:U40)</f>
        <v>937200000</v>
      </c>
      <c r="X40" s="126"/>
      <c r="Y40" s="135">
        <v>198200000</v>
      </c>
      <c r="Z40" s="135"/>
      <c r="AA40" s="135">
        <v>222600000</v>
      </c>
      <c r="AB40" s="135"/>
      <c r="AC40" s="135">
        <v>254200000</v>
      </c>
      <c r="AD40" s="135"/>
      <c r="AE40" s="135">
        <v>313100000</v>
      </c>
      <c r="AF40" s="135"/>
      <c r="AG40" s="128">
        <f>SUM(Y40:AE40)</f>
        <v>988100000</v>
      </c>
    </row>
    <row r="41" spans="2:33" s="167" customFormat="1" ht="18.600000000000001" customHeight="1" x14ac:dyDescent="0.2">
      <c r="B41" s="285" t="s">
        <v>116</v>
      </c>
      <c r="C41" s="286" t="s">
        <v>116</v>
      </c>
      <c r="D41" s="20"/>
      <c r="E41" s="209">
        <v>-18400000</v>
      </c>
      <c r="G41" s="209">
        <v>-46700000</v>
      </c>
      <c r="H41" s="172"/>
      <c r="I41" s="209">
        <v>-46800000</v>
      </c>
      <c r="K41" s="209">
        <v>-47800000</v>
      </c>
      <c r="M41" s="210">
        <f>SUM(E41:K41)</f>
        <v>-159700000</v>
      </c>
      <c r="N41" s="172"/>
      <c r="O41" s="209">
        <f>O23</f>
        <v>-45200000</v>
      </c>
      <c r="P41" s="209"/>
      <c r="Q41" s="209">
        <v>-15800000</v>
      </c>
      <c r="R41" s="209"/>
      <c r="S41" s="209">
        <v>-14100000</v>
      </c>
      <c r="T41" s="209"/>
      <c r="U41" s="209">
        <v>-13300000</v>
      </c>
      <c r="W41" s="210">
        <f>SUM(O41:U41)</f>
        <v>-88400000</v>
      </c>
      <c r="X41" s="209"/>
      <c r="Y41" s="209">
        <v>-15700000</v>
      </c>
      <c r="Z41" s="209"/>
      <c r="AA41" s="209">
        <v>-19400000</v>
      </c>
      <c r="AB41" s="209"/>
      <c r="AC41" s="209">
        <v>-20600000</v>
      </c>
      <c r="AD41" s="209"/>
      <c r="AE41" s="209">
        <v>-18700000</v>
      </c>
      <c r="AF41" s="209"/>
      <c r="AG41" s="210">
        <f>SUM(Y41:AE41)</f>
        <v>-74400000</v>
      </c>
    </row>
    <row r="42" spans="2:33" s="167" customFormat="1" ht="18.600000000000001" customHeight="1" x14ac:dyDescent="0.2">
      <c r="B42" s="285" t="s">
        <v>139</v>
      </c>
      <c r="C42" s="286" t="s">
        <v>16</v>
      </c>
      <c r="D42" s="20"/>
      <c r="E42" s="211">
        <f>E57</f>
        <v>11400000</v>
      </c>
      <c r="F42" s="172"/>
      <c r="G42" s="211">
        <f>G57</f>
        <v>8000000</v>
      </c>
      <c r="H42" s="172"/>
      <c r="I42" s="211">
        <f>I57</f>
        <v>5200000</v>
      </c>
      <c r="K42" s="211">
        <f>K57</f>
        <v>3500000</v>
      </c>
      <c r="M42" s="212">
        <f>SUM(E42:K42)</f>
        <v>28100000</v>
      </c>
      <c r="N42" s="172"/>
      <c r="O42" s="209">
        <f>O24</f>
        <v>5600000</v>
      </c>
      <c r="P42" s="209"/>
      <c r="Q42" s="209">
        <v>7500000</v>
      </c>
      <c r="R42" s="209"/>
      <c r="S42" s="209">
        <v>800000</v>
      </c>
      <c r="T42" s="209"/>
      <c r="U42" s="209">
        <v>0</v>
      </c>
      <c r="W42" s="212">
        <f>SUM(O42:U42)</f>
        <v>13900000</v>
      </c>
      <c r="X42" s="211"/>
      <c r="Y42" s="209">
        <v>1900000</v>
      </c>
      <c r="Z42" s="209"/>
      <c r="AA42" s="209">
        <v>5000000</v>
      </c>
      <c r="AB42" s="209"/>
      <c r="AC42" s="209">
        <v>2900000</v>
      </c>
      <c r="AD42" s="209"/>
      <c r="AE42" s="209">
        <v>-500000</v>
      </c>
      <c r="AF42" s="209"/>
      <c r="AG42" s="212">
        <f>SUM(Y42:AE42)</f>
        <v>9300000</v>
      </c>
    </row>
    <row r="43" spans="2:33" s="167" customFormat="1" ht="18.600000000000001" customHeight="1" x14ac:dyDescent="0.2">
      <c r="B43" s="285" t="s">
        <v>143</v>
      </c>
      <c r="C43" s="286" t="s">
        <v>117</v>
      </c>
      <c r="D43" s="20"/>
      <c r="E43" s="213">
        <v>-1700000</v>
      </c>
      <c r="F43" s="172"/>
      <c r="G43" s="213">
        <v>4000</v>
      </c>
      <c r="H43" s="172"/>
      <c r="I43" s="213">
        <v>-4500000</v>
      </c>
      <c r="K43" s="213">
        <v>5000000</v>
      </c>
      <c r="M43" s="214">
        <f>SUM(E43:K43)</f>
        <v>-1196000</v>
      </c>
      <c r="N43" s="172"/>
      <c r="O43" s="213">
        <v>-2400000</v>
      </c>
      <c r="P43" s="209"/>
      <c r="Q43" s="213">
        <v>-2700000</v>
      </c>
      <c r="R43" s="209"/>
      <c r="S43" s="213">
        <v>-3400000</v>
      </c>
      <c r="T43" s="209"/>
      <c r="U43" s="213">
        <v>-1100000</v>
      </c>
      <c r="W43" s="214">
        <f>SUM(O43:U43)</f>
        <v>-9600000</v>
      </c>
      <c r="X43" s="209"/>
      <c r="Y43" s="213">
        <v>-1600000</v>
      </c>
      <c r="Z43" s="209"/>
      <c r="AA43" s="213">
        <v>-2800000</v>
      </c>
      <c r="AB43" s="209"/>
      <c r="AC43" s="213">
        <v>-500000</v>
      </c>
      <c r="AD43" s="209"/>
      <c r="AE43" s="213">
        <v>-2400000</v>
      </c>
      <c r="AF43" s="209"/>
      <c r="AG43" s="214">
        <f>SUM(Y43:AE43)</f>
        <v>-7300000</v>
      </c>
    </row>
    <row r="44" spans="2:33" ht="18.600000000000001" customHeight="1" x14ac:dyDescent="0.2">
      <c r="B44" s="271" t="s">
        <v>17</v>
      </c>
      <c r="C44" s="272"/>
      <c r="D44" s="20"/>
      <c r="E44" s="126">
        <f>SUM(E40:E43)</f>
        <v>217400000</v>
      </c>
      <c r="F44" s="131"/>
      <c r="G44" s="126">
        <f>SUM(G40:G43)</f>
        <v>192304000</v>
      </c>
      <c r="H44" s="131"/>
      <c r="I44" s="126">
        <f>SUM(I40:I43)</f>
        <v>204900000</v>
      </c>
      <c r="K44" s="126">
        <f>SUM(K40:K43)</f>
        <v>187300000</v>
      </c>
      <c r="L44"/>
      <c r="M44" s="128">
        <f>SUM(M40:M43)</f>
        <v>801904000</v>
      </c>
      <c r="N44" s="129"/>
      <c r="O44" s="126">
        <f>SUM(O40:O43)</f>
        <v>192400000</v>
      </c>
      <c r="P44" s="126"/>
      <c r="Q44" s="126">
        <f>SUM(Q40:Q43)</f>
        <v>183400000</v>
      </c>
      <c r="R44" s="126"/>
      <c r="S44" s="126">
        <f>SUM(S40:S43)</f>
        <v>208100000</v>
      </c>
      <c r="T44" s="126"/>
      <c r="U44" s="126">
        <f>SUM(U40:U43)</f>
        <v>269200000</v>
      </c>
      <c r="V44"/>
      <c r="W44" s="128">
        <f>SUM(W40:W43)</f>
        <v>853100000</v>
      </c>
      <c r="X44" s="126"/>
      <c r="Y44" s="126">
        <f>SUM(Y40:Y43)</f>
        <v>182800000</v>
      </c>
      <c r="Z44" s="126"/>
      <c r="AA44" s="126">
        <f>SUM(AA40:AA43)</f>
        <v>205400000</v>
      </c>
      <c r="AB44" s="126"/>
      <c r="AC44" s="126">
        <f>SUM(AC40:AC43)</f>
        <v>236000000</v>
      </c>
      <c r="AD44" s="126"/>
      <c r="AE44" s="126">
        <f>SUM(AE40:AE43)</f>
        <v>291500000</v>
      </c>
      <c r="AF44" s="126"/>
      <c r="AG44" s="128">
        <f>SUM(AG40:AG43)</f>
        <v>915700000</v>
      </c>
    </row>
    <row r="45" spans="2:33" ht="18.600000000000001" customHeight="1" x14ac:dyDescent="0.2">
      <c r="B45" s="271" t="s">
        <v>18</v>
      </c>
      <c r="C45" s="272"/>
      <c r="D45" s="20"/>
      <c r="E45" s="126">
        <v>39500000</v>
      </c>
      <c r="F45" s="131"/>
      <c r="G45" s="126">
        <v>33300000</v>
      </c>
      <c r="H45" s="131"/>
      <c r="I45" s="126">
        <v>34700000</v>
      </c>
      <c r="K45" s="195">
        <v>30700000</v>
      </c>
      <c r="L45"/>
      <c r="M45" s="150">
        <f>SUM(E45:K45)</f>
        <v>138200000</v>
      </c>
      <c r="N45" s="129"/>
      <c r="O45" s="126">
        <v>33300000</v>
      </c>
      <c r="P45" s="126"/>
      <c r="Q45" s="126">
        <v>31500000</v>
      </c>
      <c r="R45" s="126"/>
      <c r="S45" s="126">
        <v>36200000</v>
      </c>
      <c r="T45" s="126"/>
      <c r="U45" s="195">
        <v>47700000</v>
      </c>
      <c r="V45"/>
      <c r="W45" s="150">
        <f>SUM(O45:U45)</f>
        <v>148700000</v>
      </c>
      <c r="X45" s="126"/>
      <c r="Y45" s="126">
        <v>31400000</v>
      </c>
      <c r="Z45" s="126"/>
      <c r="AA45" s="126">
        <v>36000000</v>
      </c>
      <c r="AB45" s="126"/>
      <c r="AC45" s="126">
        <v>41300000</v>
      </c>
      <c r="AD45" s="126"/>
      <c r="AE45" s="126">
        <v>50700000</v>
      </c>
      <c r="AF45" s="126"/>
      <c r="AG45" s="150">
        <f>SUM(Y45:AE45)</f>
        <v>159400000</v>
      </c>
    </row>
    <row r="46" spans="2:33" ht="18.600000000000001" customHeight="1" thickBot="1" x14ac:dyDescent="0.25">
      <c r="B46" s="271" t="s">
        <v>19</v>
      </c>
      <c r="C46" s="272"/>
      <c r="D46" s="20"/>
      <c r="E46" s="139">
        <f>E44-E45</f>
        <v>177900000</v>
      </c>
      <c r="F46" s="131"/>
      <c r="G46" s="139">
        <f>G44-G45</f>
        <v>159004000</v>
      </c>
      <c r="H46" s="131"/>
      <c r="I46" s="139">
        <f>I44-I45</f>
        <v>170200000</v>
      </c>
      <c r="K46" s="225">
        <f>K44-K45</f>
        <v>156600000</v>
      </c>
      <c r="L46"/>
      <c r="M46" s="140">
        <f>M44-M45</f>
        <v>663704000</v>
      </c>
      <c r="N46" s="129"/>
      <c r="O46" s="139">
        <f>O44-O45</f>
        <v>159100000</v>
      </c>
      <c r="P46" s="143"/>
      <c r="Q46" s="139">
        <f>Q44-Q45</f>
        <v>151900000</v>
      </c>
      <c r="R46" s="143"/>
      <c r="S46" s="139">
        <f>S44-S45</f>
        <v>171900000</v>
      </c>
      <c r="T46" s="143"/>
      <c r="U46" s="225">
        <f>U44-U45</f>
        <v>221500000</v>
      </c>
      <c r="V46"/>
      <c r="W46" s="140">
        <f>W44-W45</f>
        <v>704400000</v>
      </c>
      <c r="X46" s="143"/>
      <c r="Y46" s="139">
        <f>Y44-Y45</f>
        <v>151400000</v>
      </c>
      <c r="Z46" s="143"/>
      <c r="AA46" s="139">
        <f>AA44-AA45</f>
        <v>169400000</v>
      </c>
      <c r="AB46" s="143"/>
      <c r="AC46" s="139">
        <f>AC44-AC45</f>
        <v>194700000</v>
      </c>
      <c r="AD46" s="143"/>
      <c r="AE46" s="139">
        <f>AE44-AE45</f>
        <v>240800000</v>
      </c>
      <c r="AF46" s="143"/>
      <c r="AG46" s="140">
        <f>AG44-AG45</f>
        <v>756300000</v>
      </c>
    </row>
    <row r="47" spans="2:33" ht="18.600000000000001" customHeight="1" thickTop="1" thickBot="1" x14ac:dyDescent="0.25">
      <c r="B47" s="271" t="s">
        <v>132</v>
      </c>
      <c r="C47" s="272"/>
      <c r="D47" s="20"/>
      <c r="E47" s="141">
        <v>0.72</v>
      </c>
      <c r="F47" s="131"/>
      <c r="G47" s="141">
        <v>0.64</v>
      </c>
      <c r="H47" s="131"/>
      <c r="I47" s="141">
        <v>0.68</v>
      </c>
      <c r="K47" s="226">
        <v>0.63</v>
      </c>
      <c r="L47"/>
      <c r="M47" s="196">
        <v>2.66</v>
      </c>
      <c r="N47" s="129"/>
      <c r="O47" s="141">
        <v>0.64</v>
      </c>
      <c r="P47" s="249"/>
      <c r="Q47" s="141">
        <v>0.619999999999999</v>
      </c>
      <c r="R47" s="249"/>
      <c r="S47" s="141">
        <v>0.7</v>
      </c>
      <c r="T47" s="249"/>
      <c r="U47" s="226">
        <v>0.89</v>
      </c>
      <c r="V47"/>
      <c r="W47" s="196">
        <v>2.85</v>
      </c>
      <c r="X47" s="250"/>
      <c r="Y47" s="141">
        <v>0.61</v>
      </c>
      <c r="Z47" s="249"/>
      <c r="AA47" s="141">
        <v>0.71</v>
      </c>
      <c r="AB47" s="249"/>
      <c r="AC47" s="141">
        <v>0.81</v>
      </c>
      <c r="AD47" s="249"/>
      <c r="AE47" s="141">
        <v>1</v>
      </c>
      <c r="AF47" s="249"/>
      <c r="AG47" s="196">
        <v>3.13</v>
      </c>
    </row>
    <row r="48" spans="2:33" ht="18.600000000000001" customHeight="1" thickTop="1" x14ac:dyDescent="0.2">
      <c r="D48" s="20"/>
      <c r="E48" s="151"/>
      <c r="F48" s="153"/>
      <c r="G48" s="151"/>
      <c r="H48" s="153"/>
      <c r="I48" s="151"/>
      <c r="K48" s="151"/>
      <c r="L48"/>
      <c r="M48" s="152"/>
      <c r="N48" s="130"/>
      <c r="O48" s="151"/>
      <c r="P48" s="130"/>
      <c r="Q48" s="151"/>
      <c r="R48" s="130"/>
      <c r="S48" s="151"/>
      <c r="T48" s="130"/>
      <c r="U48" s="151"/>
      <c r="V48"/>
      <c r="W48" s="152"/>
      <c r="X48" s="129"/>
      <c r="Y48" s="151"/>
      <c r="Z48" s="130"/>
      <c r="AA48" s="151"/>
      <c r="AB48" s="130"/>
      <c r="AC48" s="151"/>
      <c r="AD48" s="130"/>
      <c r="AE48" s="151"/>
      <c r="AF48" s="130"/>
      <c r="AG48" s="152"/>
    </row>
    <row r="49" spans="1:54" ht="18.600000000000001" customHeight="1" x14ac:dyDescent="0.2">
      <c r="A49" s="273" t="s">
        <v>78</v>
      </c>
      <c r="B49" s="272"/>
      <c r="C49" s="272"/>
      <c r="D49" s="20"/>
      <c r="E49" s="130"/>
      <c r="F49" s="153"/>
      <c r="G49" s="130"/>
      <c r="H49" s="153"/>
      <c r="I49" s="130"/>
      <c r="K49" s="130"/>
      <c r="L49"/>
      <c r="M49" s="154"/>
      <c r="N49" s="130"/>
      <c r="O49" s="130"/>
      <c r="P49" s="130"/>
      <c r="Q49" s="130"/>
      <c r="R49" s="130"/>
      <c r="S49" s="130"/>
      <c r="T49" s="130"/>
      <c r="U49" s="130"/>
      <c r="V49"/>
      <c r="W49" s="154"/>
      <c r="X49" s="129"/>
      <c r="Y49" s="130"/>
      <c r="Z49" s="130"/>
      <c r="AA49" s="130"/>
      <c r="AB49" s="130"/>
      <c r="AC49" s="130"/>
      <c r="AD49" s="130"/>
      <c r="AE49" s="130"/>
      <c r="AF49" s="130"/>
      <c r="AG49" s="154"/>
    </row>
    <row r="50" spans="1:54" ht="18.600000000000001" customHeight="1" x14ac:dyDescent="0.2">
      <c r="B50" s="271" t="s">
        <v>79</v>
      </c>
      <c r="C50" s="272"/>
      <c r="D50" s="20"/>
      <c r="E50" s="143">
        <f>E22</f>
        <v>137000000</v>
      </c>
      <c r="F50" s="131"/>
      <c r="G50" s="143">
        <f>G22</f>
        <v>93600000</v>
      </c>
      <c r="H50" s="131"/>
      <c r="I50" s="143">
        <f>I22</f>
        <v>121300000</v>
      </c>
      <c r="J50" s="231"/>
      <c r="K50" s="143">
        <v>96900000</v>
      </c>
      <c r="L50"/>
      <c r="M50" s="144">
        <f t="shared" ref="M50:M58" si="6">SUM(E50:K50)</f>
        <v>448800000</v>
      </c>
      <c r="N50" s="129"/>
      <c r="O50" s="143">
        <v>109200000</v>
      </c>
      <c r="P50" s="143"/>
      <c r="Q50" s="143">
        <v>61600000</v>
      </c>
      <c r="R50" s="143"/>
      <c r="S50" s="143">
        <v>116400000</v>
      </c>
      <c r="T50" s="143"/>
      <c r="U50" s="143">
        <v>173500000</v>
      </c>
      <c r="V50"/>
      <c r="W50" s="144">
        <f t="shared" ref="W50:W58" si="7">SUM(O50:U50)</f>
        <v>460700000</v>
      </c>
      <c r="X50" s="143"/>
      <c r="Y50" s="143">
        <v>97500000</v>
      </c>
      <c r="Z50" s="143"/>
      <c r="AA50" s="143">
        <v>127800000</v>
      </c>
      <c r="AB50" s="143"/>
      <c r="AC50" s="143">
        <v>150500000</v>
      </c>
      <c r="AD50" s="143"/>
      <c r="AE50" s="143">
        <v>216200000</v>
      </c>
      <c r="AF50" s="143"/>
      <c r="AG50" s="144">
        <f t="shared" ref="AG50:AG58" si="8">SUM(Y50:AE50)</f>
        <v>592000000</v>
      </c>
    </row>
    <row r="51" spans="1:54" s="167" customFormat="1" ht="18.600000000000001" customHeight="1" x14ac:dyDescent="0.2">
      <c r="C51" s="42" t="str">
        <f>'Web Supplement GM'!$B$20</f>
        <v>Amortization of purchased intangible assets</v>
      </c>
      <c r="D51" s="20"/>
      <c r="E51" s="173">
        <v>34700000</v>
      </c>
      <c r="F51" s="175"/>
      <c r="G51" s="173">
        <v>62100000</v>
      </c>
      <c r="H51" s="175"/>
      <c r="I51" s="173">
        <v>58900000</v>
      </c>
      <c r="K51" s="194">
        <v>56600000</v>
      </c>
      <c r="M51" s="174">
        <f t="shared" si="6"/>
        <v>212300000</v>
      </c>
      <c r="N51" s="175"/>
      <c r="O51" s="173">
        <v>54500000</v>
      </c>
      <c r="P51" s="173"/>
      <c r="Q51" s="173">
        <v>54500000</v>
      </c>
      <c r="R51" s="173"/>
      <c r="S51" s="173">
        <v>45400000</v>
      </c>
      <c r="T51" s="173"/>
      <c r="U51" s="194">
        <v>44600000</v>
      </c>
      <c r="W51" s="174">
        <f t="shared" si="7"/>
        <v>199000000</v>
      </c>
      <c r="X51" s="173"/>
      <c r="Y51" s="173">
        <v>42000000</v>
      </c>
      <c r="Z51" s="173"/>
      <c r="AA51" s="173">
        <v>42900000</v>
      </c>
      <c r="AB51" s="173"/>
      <c r="AC51" s="173">
        <v>43600000</v>
      </c>
      <c r="AD51" s="173"/>
      <c r="AE51" s="173">
        <v>43500000</v>
      </c>
      <c r="AF51" s="173"/>
      <c r="AG51" s="174">
        <f t="shared" si="8"/>
        <v>172000000</v>
      </c>
      <c r="AH51"/>
      <c r="AI51"/>
      <c r="AJ51"/>
      <c r="AK51"/>
      <c r="AL51"/>
      <c r="AM51"/>
      <c r="AN51"/>
      <c r="AO51"/>
      <c r="AP51"/>
      <c r="AQ51"/>
      <c r="AR51"/>
      <c r="AS51"/>
      <c r="AT51"/>
      <c r="AU51"/>
      <c r="AV51"/>
      <c r="AW51"/>
      <c r="AX51"/>
      <c r="AY51"/>
      <c r="AZ51"/>
      <c r="BA51"/>
      <c r="BB51"/>
    </row>
    <row r="52" spans="1:54" ht="17.100000000000001" customHeight="1" x14ac:dyDescent="0.2">
      <c r="C52" s="42" t="s">
        <v>36</v>
      </c>
      <c r="D52" s="20"/>
      <c r="E52" s="126">
        <v>7000000</v>
      </c>
      <c r="F52" s="131"/>
      <c r="G52" s="126">
        <v>26500000</v>
      </c>
      <c r="H52" s="131"/>
      <c r="I52" s="126">
        <v>22000000</v>
      </c>
      <c r="K52" s="194">
        <v>16900000</v>
      </c>
      <c r="L52"/>
      <c r="M52" s="128">
        <f t="shared" si="6"/>
        <v>72400000</v>
      </c>
      <c r="N52" s="129"/>
      <c r="O52" s="126">
        <v>23900000</v>
      </c>
      <c r="P52" s="126"/>
      <c r="Q52" s="126">
        <v>33900000</v>
      </c>
      <c r="R52" s="126"/>
      <c r="S52" s="126">
        <v>17400000</v>
      </c>
      <c r="T52" s="126"/>
      <c r="U52" s="194">
        <v>6400000</v>
      </c>
      <c r="V52"/>
      <c r="W52" s="128">
        <f t="shared" si="7"/>
        <v>81600000</v>
      </c>
      <c r="X52" s="126"/>
      <c r="Y52" s="126">
        <v>8900000</v>
      </c>
      <c r="Z52" s="126"/>
      <c r="AA52" s="173">
        <v>2700000</v>
      </c>
      <c r="AB52" s="126"/>
      <c r="AC52" s="173">
        <v>1300000</v>
      </c>
      <c r="AD52" s="126"/>
      <c r="AE52" s="173">
        <v>6200000</v>
      </c>
      <c r="AF52" s="126"/>
      <c r="AG52" s="128">
        <f t="shared" si="8"/>
        <v>19100000</v>
      </c>
    </row>
    <row r="53" spans="1:54" ht="18.600000000000001" customHeight="1" x14ac:dyDescent="0.2">
      <c r="C53" s="42" t="s">
        <v>37</v>
      </c>
      <c r="D53" s="20"/>
      <c r="E53" s="138">
        <v>35400000</v>
      </c>
      <c r="F53" s="131"/>
      <c r="G53" s="138">
        <v>42100000</v>
      </c>
      <c r="H53" s="131"/>
      <c r="I53" s="138">
        <v>37900000</v>
      </c>
      <c r="K53" s="194">
        <v>35700000</v>
      </c>
      <c r="L53"/>
      <c r="M53" s="155">
        <f t="shared" si="6"/>
        <v>151100000</v>
      </c>
      <c r="N53" s="129"/>
      <c r="O53" s="138">
        <v>38800000</v>
      </c>
      <c r="P53" s="138"/>
      <c r="Q53" s="138">
        <v>38100000</v>
      </c>
      <c r="R53" s="138"/>
      <c r="S53" s="138">
        <v>38100000</v>
      </c>
      <c r="T53" s="138"/>
      <c r="U53" s="194">
        <v>48500000</v>
      </c>
      <c r="V53"/>
      <c r="W53" s="155">
        <f t="shared" si="7"/>
        <v>163500000</v>
      </c>
      <c r="X53" s="138"/>
      <c r="Y53" s="138">
        <v>37500000</v>
      </c>
      <c r="Z53" s="138"/>
      <c r="AA53" s="138">
        <v>40800000</v>
      </c>
      <c r="AB53" s="138"/>
      <c r="AC53" s="138">
        <v>36600000</v>
      </c>
      <c r="AD53" s="138"/>
      <c r="AE53" s="138">
        <v>36600000</v>
      </c>
      <c r="AF53" s="138"/>
      <c r="AG53" s="155">
        <f t="shared" si="8"/>
        <v>151500000</v>
      </c>
    </row>
    <row r="54" spans="1:54" ht="18.75" customHeight="1" x14ac:dyDescent="0.2">
      <c r="C54" s="42" t="s">
        <v>112</v>
      </c>
      <c r="D54" s="20"/>
      <c r="E54" s="149">
        <v>12000000</v>
      </c>
      <c r="F54" s="131"/>
      <c r="G54" s="149">
        <v>6700000</v>
      </c>
      <c r="H54" s="131"/>
      <c r="I54" s="149">
        <v>10900000</v>
      </c>
      <c r="K54" s="195">
        <v>20500000</v>
      </c>
      <c r="L54"/>
      <c r="M54" s="150">
        <f t="shared" si="6"/>
        <v>50100000</v>
      </c>
      <c r="N54" s="129"/>
      <c r="O54" s="149">
        <v>8000000</v>
      </c>
      <c r="P54" s="149"/>
      <c r="Q54" s="149">
        <v>6300000</v>
      </c>
      <c r="R54" s="149"/>
      <c r="S54" s="149">
        <v>7500000</v>
      </c>
      <c r="T54" s="149"/>
      <c r="U54" s="195">
        <v>10600000</v>
      </c>
      <c r="V54"/>
      <c r="W54" s="150">
        <f t="shared" si="7"/>
        <v>32400000</v>
      </c>
      <c r="X54" s="126"/>
      <c r="Y54" s="149">
        <v>12300000</v>
      </c>
      <c r="Z54" s="149"/>
      <c r="AA54" s="149">
        <v>8400000</v>
      </c>
      <c r="AB54" s="149"/>
      <c r="AC54" s="149">
        <v>22200000</v>
      </c>
      <c r="AD54" s="149"/>
      <c r="AE54" s="149">
        <v>10600000</v>
      </c>
      <c r="AF54" s="149"/>
      <c r="AG54" s="150">
        <f t="shared" si="8"/>
        <v>53500000</v>
      </c>
    </row>
    <row r="55" spans="1:54" ht="18.600000000000001" customHeight="1" x14ac:dyDescent="0.2">
      <c r="B55" s="271" t="s">
        <v>52</v>
      </c>
      <c r="C55" s="272"/>
      <c r="D55" s="20"/>
      <c r="E55" s="136">
        <f>SUM(E50:E54)</f>
        <v>226100000</v>
      </c>
      <c r="F55" s="131"/>
      <c r="G55" s="136">
        <f>SUM(G50:G54)</f>
        <v>231000000</v>
      </c>
      <c r="H55" s="131"/>
      <c r="I55" s="136">
        <f>SUM(I50:I54)</f>
        <v>251000000</v>
      </c>
      <c r="K55" s="136">
        <f>SUM(K50:K54)</f>
        <v>226600000</v>
      </c>
      <c r="L55"/>
      <c r="M55" s="137">
        <f t="shared" si="6"/>
        <v>934700000</v>
      </c>
      <c r="N55" s="129"/>
      <c r="O55" s="136">
        <f>SUM(O50:O54)</f>
        <v>234400000</v>
      </c>
      <c r="P55" s="136"/>
      <c r="Q55" s="136">
        <f>SUM(Q50:Q54)</f>
        <v>194400000</v>
      </c>
      <c r="R55" s="136"/>
      <c r="S55" s="136">
        <f>SUM(S50:S54)</f>
        <v>224800000</v>
      </c>
      <c r="T55" s="136"/>
      <c r="U55" s="136">
        <f>SUM(U50:U54)</f>
        <v>283600000</v>
      </c>
      <c r="V55"/>
      <c r="W55" s="137">
        <f t="shared" si="7"/>
        <v>937200000</v>
      </c>
      <c r="X55" s="136"/>
      <c r="Y55" s="136">
        <f>SUM(Y50:Y54)</f>
        <v>198200000</v>
      </c>
      <c r="Z55" s="136"/>
      <c r="AA55" s="136">
        <f>SUM(AA50:AA54)</f>
        <v>222600000</v>
      </c>
      <c r="AB55" s="136"/>
      <c r="AC55" s="136">
        <f>SUM(AC50:AC54)</f>
        <v>254200000</v>
      </c>
      <c r="AD55" s="136"/>
      <c r="AE55" s="136">
        <f>SUM(AE50:AE54)</f>
        <v>313100000</v>
      </c>
      <c r="AF55" s="136"/>
      <c r="AG55" s="137">
        <f t="shared" si="8"/>
        <v>988100000</v>
      </c>
    </row>
    <row r="56" spans="1:54" ht="18" customHeight="1" x14ac:dyDescent="0.2">
      <c r="C56" s="42" t="s">
        <v>115</v>
      </c>
      <c r="D56" s="20"/>
      <c r="E56" s="136">
        <v>11300000</v>
      </c>
      <c r="F56" s="131"/>
      <c r="G56" s="136">
        <v>12500000</v>
      </c>
      <c r="H56" s="131"/>
      <c r="I56" s="136">
        <v>12000000</v>
      </c>
      <c r="K56" s="194">
        <v>11100000</v>
      </c>
      <c r="L56"/>
      <c r="M56" s="137">
        <f t="shared" si="6"/>
        <v>46900000</v>
      </c>
      <c r="N56" s="129"/>
      <c r="O56" s="136">
        <v>10900000</v>
      </c>
      <c r="P56" s="136"/>
      <c r="Q56" s="136">
        <v>12100000</v>
      </c>
      <c r="R56" s="136"/>
      <c r="S56" s="136">
        <v>11800000</v>
      </c>
      <c r="T56" s="136"/>
      <c r="U56" s="194">
        <v>14500000</v>
      </c>
      <c r="V56"/>
      <c r="W56" s="137">
        <f t="shared" si="7"/>
        <v>49300000</v>
      </c>
      <c r="X56" s="136"/>
      <c r="Y56" s="136">
        <v>12000000</v>
      </c>
      <c r="Z56" s="136"/>
      <c r="AA56" s="136">
        <v>12300000</v>
      </c>
      <c r="AB56" s="136"/>
      <c r="AC56" s="136">
        <v>12300000</v>
      </c>
      <c r="AD56" s="136"/>
      <c r="AE56" s="136">
        <v>12200000</v>
      </c>
      <c r="AF56" s="136"/>
      <c r="AG56" s="137">
        <f t="shared" si="8"/>
        <v>48800000</v>
      </c>
    </row>
    <row r="57" spans="1:54" ht="18.600000000000001" customHeight="1" x14ac:dyDescent="0.2">
      <c r="C57" s="42" t="str">
        <f>B42</f>
        <v>Income (loss) from equity method investments, net</v>
      </c>
      <c r="D57" s="20"/>
      <c r="E57" s="156">
        <v>11400000</v>
      </c>
      <c r="F57" s="131"/>
      <c r="G57" s="156">
        <v>8000000</v>
      </c>
      <c r="H57" s="131"/>
      <c r="I57" s="156">
        <v>5200000</v>
      </c>
      <c r="K57" s="195">
        <v>3500000</v>
      </c>
      <c r="L57"/>
      <c r="M57" s="157">
        <f t="shared" si="6"/>
        <v>28100000</v>
      </c>
      <c r="N57" s="129"/>
      <c r="O57" s="156">
        <v>5600000</v>
      </c>
      <c r="P57" s="156"/>
      <c r="Q57" s="156">
        <v>7500000</v>
      </c>
      <c r="R57" s="156"/>
      <c r="S57" s="156">
        <v>800000</v>
      </c>
      <c r="T57" s="156"/>
      <c r="U57" s="195">
        <v>0</v>
      </c>
      <c r="V57"/>
      <c r="W57" s="157">
        <f t="shared" si="7"/>
        <v>13900000</v>
      </c>
      <c r="X57" s="138"/>
      <c r="Y57" s="156">
        <v>1900000</v>
      </c>
      <c r="Z57" s="156"/>
      <c r="AA57" s="156">
        <v>5000000</v>
      </c>
      <c r="AB57" s="156"/>
      <c r="AC57" s="156">
        <v>2900000</v>
      </c>
      <c r="AD57" s="156"/>
      <c r="AE57" s="156">
        <v>-500000</v>
      </c>
      <c r="AF57" s="156"/>
      <c r="AG57" s="157">
        <f t="shared" si="8"/>
        <v>9300000</v>
      </c>
    </row>
    <row r="58" spans="1:54" ht="18.600000000000001" customHeight="1" x14ac:dyDescent="0.2">
      <c r="B58" s="271" t="s">
        <v>80</v>
      </c>
      <c r="C58" s="272"/>
      <c r="D58" s="20"/>
      <c r="E58" s="133">
        <f>SUM(E55:E57)</f>
        <v>248800000</v>
      </c>
      <c r="F58" s="131"/>
      <c r="G58" s="133">
        <f>SUM(G55:G57)</f>
        <v>251500000</v>
      </c>
      <c r="H58" s="131"/>
      <c r="I58" s="133">
        <f>SUM(I55:I57)</f>
        <v>268200000</v>
      </c>
      <c r="K58" s="191">
        <f>SUM(K55:K57)</f>
        <v>241200000</v>
      </c>
      <c r="L58"/>
      <c r="M58" s="134">
        <f t="shared" si="6"/>
        <v>1009700000</v>
      </c>
      <c r="N58" s="129"/>
      <c r="O58" s="133">
        <f>SUM(O55:O57)</f>
        <v>250900000</v>
      </c>
      <c r="P58" s="133"/>
      <c r="Q58" s="133">
        <f>SUM(Q55:Q57)</f>
        <v>214000000</v>
      </c>
      <c r="R58" s="133"/>
      <c r="S58" s="133">
        <f>SUM(S55:S57)</f>
        <v>237400000</v>
      </c>
      <c r="T58" s="133"/>
      <c r="U58" s="191">
        <f>SUM(U55:U57)</f>
        <v>298100000</v>
      </c>
      <c r="V58"/>
      <c r="W58" s="134">
        <f t="shared" si="7"/>
        <v>1000400000</v>
      </c>
      <c r="X58" s="143"/>
      <c r="Y58" s="133">
        <f>SUM(Y55:Y57)</f>
        <v>212100000</v>
      </c>
      <c r="Z58" s="133"/>
      <c r="AA58" s="133">
        <f>SUM(AA55:AA57)</f>
        <v>239900000</v>
      </c>
      <c r="AB58" s="133"/>
      <c r="AC58" s="133">
        <f>SUM(AC55:AC57)</f>
        <v>269400000</v>
      </c>
      <c r="AD58" s="133"/>
      <c r="AE58" s="133">
        <f>SUM(AE55:AE57)</f>
        <v>324800000</v>
      </c>
      <c r="AF58" s="133"/>
      <c r="AG58" s="134">
        <f t="shared" si="8"/>
        <v>1046200000</v>
      </c>
    </row>
    <row r="59" spans="1:54" ht="18.600000000000001" customHeight="1" x14ac:dyDescent="0.2">
      <c r="B59" s="271" t="s">
        <v>114</v>
      </c>
      <c r="C59" s="272"/>
      <c r="D59" s="35"/>
      <c r="E59" s="159">
        <f>E58/E32</f>
        <v>0.27179375136552325</v>
      </c>
      <c r="F59" s="43"/>
      <c r="G59" s="159">
        <f>G58/G32</f>
        <v>0.25311996779388085</v>
      </c>
      <c r="H59" s="43"/>
      <c r="I59" s="159">
        <f>I58/I32</f>
        <v>0.28016295832027577</v>
      </c>
      <c r="J59" s="35"/>
      <c r="K59" s="159">
        <f>K58/K32</f>
        <v>0.25868725868725867</v>
      </c>
      <c r="L59" s="35"/>
      <c r="M59" s="162">
        <f>M58/M32</f>
        <v>0.26580145839366098</v>
      </c>
      <c r="N59" s="35"/>
      <c r="O59" s="159">
        <f>O58/O32</f>
        <v>0.26319102066505823</v>
      </c>
      <c r="P59" s="159"/>
      <c r="Q59" s="159">
        <f>Q58/Q32</f>
        <v>0.24575103353238401</v>
      </c>
      <c r="R59" s="159"/>
      <c r="S59" s="159">
        <f>S58/S32</f>
        <v>0.2710664535282028</v>
      </c>
      <c r="T59" s="159"/>
      <c r="U59" s="159">
        <f>U58/U32</f>
        <v>0.30313199105145416</v>
      </c>
      <c r="V59" s="35"/>
      <c r="W59" s="162">
        <f>W58/W32</f>
        <v>0.27160426791192682</v>
      </c>
      <c r="X59" s="251"/>
      <c r="Y59" s="159">
        <f>Y58/Y32</f>
        <v>0.2523197715917202</v>
      </c>
      <c r="Z59" s="159"/>
      <c r="AA59" s="159">
        <f>AA58/AA32</f>
        <v>0.27395226675802214</v>
      </c>
      <c r="AB59" s="159"/>
      <c r="AC59" s="159">
        <f>AC58/AC32</f>
        <v>0.29893475366178429</v>
      </c>
      <c r="AD59" s="159"/>
      <c r="AE59" s="159">
        <f>AE58/AE32</f>
        <v>0.33491441534336974</v>
      </c>
      <c r="AF59" s="159"/>
      <c r="AG59" s="162">
        <f>AG58/AG32</f>
        <v>0.29163995205307613</v>
      </c>
    </row>
    <row r="60" spans="1:54" ht="18.600000000000001" customHeight="1" x14ac:dyDescent="0.2">
      <c r="B60" s="42"/>
      <c r="D60" s="35"/>
      <c r="E60" s="35"/>
      <c r="F60" s="43"/>
      <c r="G60" s="35"/>
      <c r="H60" s="43"/>
      <c r="I60" s="43"/>
      <c r="J60" s="35"/>
      <c r="K60" s="35"/>
      <c r="L60" s="35"/>
      <c r="M60" s="35"/>
      <c r="N60" s="35"/>
      <c r="O60" s="35"/>
      <c r="P60" s="43"/>
      <c r="Q60" s="35"/>
      <c r="R60" s="43"/>
      <c r="S60" s="43"/>
      <c r="T60" s="35"/>
      <c r="U60" s="35"/>
      <c r="V60" s="35"/>
      <c r="W60" s="35"/>
      <c r="X60" s="35"/>
      <c r="Y60" s="35"/>
      <c r="Z60" s="35"/>
      <c r="AA60" s="35"/>
      <c r="AB60" s="35"/>
      <c r="AC60" s="35"/>
      <c r="AD60" s="35"/>
      <c r="AE60" s="35"/>
      <c r="AF60" s="35"/>
      <c r="AG60" s="35"/>
    </row>
    <row r="61" spans="1:54" ht="18.600000000000001" customHeight="1" x14ac:dyDescent="0.2">
      <c r="A61" s="42" t="s">
        <v>66</v>
      </c>
      <c r="B61" s="275" t="s">
        <v>81</v>
      </c>
      <c r="C61" s="275"/>
      <c r="D61" s="275"/>
      <c r="E61" s="275"/>
      <c r="F61" s="275"/>
      <c r="G61" s="275"/>
      <c r="H61" s="275"/>
      <c r="I61" s="275"/>
      <c r="J61" s="275"/>
      <c r="K61" s="275"/>
      <c r="L61" s="275"/>
      <c r="M61" s="275"/>
      <c r="N61" s="275"/>
      <c r="O61" s="275"/>
      <c r="P61" s="275"/>
      <c r="Q61" s="275"/>
      <c r="R61" s="275"/>
      <c r="S61" s="275"/>
      <c r="T61" s="275"/>
      <c r="U61" s="275"/>
      <c r="V61" s="275"/>
      <c r="W61" s="275"/>
      <c r="X61" s="188"/>
      <c r="Y61" s="188"/>
      <c r="Z61" s="188"/>
      <c r="AA61" s="188"/>
      <c r="AB61" s="188"/>
      <c r="AC61" s="188"/>
      <c r="AD61" s="188"/>
      <c r="AE61" s="188"/>
      <c r="AF61" s="188"/>
      <c r="AG61"/>
    </row>
    <row r="62" spans="1:54" ht="25.5" customHeight="1" x14ac:dyDescent="0.2">
      <c r="A62" s="188" t="s">
        <v>67</v>
      </c>
      <c r="B62" s="275" t="s">
        <v>142</v>
      </c>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row>
    <row r="63" spans="1:54" ht="18.600000000000001" customHeight="1" x14ac:dyDescent="0.2">
      <c r="A63" s="35"/>
      <c r="B63" s="35"/>
      <c r="C63" s="35"/>
      <c r="D63" s="35"/>
      <c r="E63" s="35"/>
      <c r="F63" s="43"/>
      <c r="G63" s="43"/>
      <c r="H63" s="43"/>
      <c r="I63" s="43"/>
      <c r="J63" s="35"/>
      <c r="K63" s="35"/>
      <c r="L63" s="35"/>
      <c r="M63" s="35"/>
      <c r="N63" s="35"/>
      <c r="O63" s="35"/>
      <c r="P63" s="43"/>
      <c r="Q63" s="43"/>
      <c r="R63" s="43"/>
      <c r="S63" s="43"/>
      <c r="T63" s="35"/>
      <c r="U63" s="35"/>
      <c r="V63" s="35"/>
      <c r="W63" s="35"/>
      <c r="X63" s="35"/>
      <c r="Y63" s="35"/>
      <c r="Z63" s="35"/>
      <c r="AA63" s="35"/>
      <c r="AB63" s="35"/>
      <c r="AC63" s="35"/>
      <c r="AD63" s="35"/>
      <c r="AE63" s="35"/>
      <c r="AF63" s="35"/>
      <c r="AG63" s="35"/>
    </row>
    <row r="64" spans="1:54" ht="17.100000000000001" customHeight="1" x14ac:dyDescent="0.2">
      <c r="I64"/>
      <c r="K64"/>
      <c r="L64"/>
      <c r="M64"/>
      <c r="S64"/>
      <c r="U64"/>
      <c r="V64"/>
      <c r="W64"/>
      <c r="X64"/>
      <c r="AG64"/>
    </row>
    <row r="65" customFormat="1" ht="17.100000000000001" customHeight="1" x14ac:dyDescent="0.2"/>
    <row r="66" customFormat="1" ht="17.100000000000001" customHeight="1" x14ac:dyDescent="0.2"/>
    <row r="67" customFormat="1" ht="17.100000000000001" customHeight="1" x14ac:dyDescent="0.2"/>
    <row r="68" customFormat="1" ht="17.100000000000001" customHeight="1" x14ac:dyDescent="0.2"/>
    <row r="69" customFormat="1" ht="17.100000000000001" customHeight="1" x14ac:dyDescent="0.2"/>
    <row r="70" customFormat="1" ht="17.100000000000001" customHeight="1" x14ac:dyDescent="0.2"/>
    <row r="71" customFormat="1" ht="17.100000000000001" customHeight="1" x14ac:dyDescent="0.2"/>
    <row r="72" customFormat="1" ht="17.100000000000001" customHeight="1" x14ac:dyDescent="0.2"/>
    <row r="73" customFormat="1" ht="17.100000000000001" customHeight="1" x14ac:dyDescent="0.2"/>
    <row r="74" customFormat="1" ht="17.100000000000001" customHeight="1" x14ac:dyDescent="0.2"/>
    <row r="75" customFormat="1" ht="17.100000000000001" customHeight="1" x14ac:dyDescent="0.2"/>
    <row r="76" customFormat="1" ht="17.100000000000001" customHeight="1" x14ac:dyDescent="0.2"/>
    <row r="77" customFormat="1" ht="17.100000000000001" customHeight="1" x14ac:dyDescent="0.2"/>
    <row r="78" customFormat="1" ht="17.100000000000001" customHeight="1" x14ac:dyDescent="0.2"/>
    <row r="79" customFormat="1" ht="17.100000000000001" customHeight="1" x14ac:dyDescent="0.2"/>
    <row r="80" customFormat="1" ht="17.100000000000001" customHeight="1" x14ac:dyDescent="0.2"/>
    <row r="81" spans="9:33" ht="17.100000000000001" customHeight="1" x14ac:dyDescent="0.2">
      <c r="I81"/>
      <c r="K81"/>
      <c r="L81"/>
      <c r="M81"/>
      <c r="S81"/>
      <c r="U81"/>
      <c r="V81"/>
      <c r="W81"/>
      <c r="X81"/>
      <c r="AG81"/>
    </row>
    <row r="82" spans="9:33" ht="17.100000000000001" customHeight="1" x14ac:dyDescent="0.2">
      <c r="I82"/>
      <c r="K82"/>
      <c r="L82"/>
      <c r="M82"/>
      <c r="S82"/>
      <c r="U82"/>
      <c r="V82"/>
      <c r="W82"/>
      <c r="X82"/>
      <c r="AG82"/>
    </row>
    <row r="83" spans="9:33" ht="17.100000000000001" customHeight="1" x14ac:dyDescent="0.2">
      <c r="K83"/>
      <c r="L83"/>
      <c r="M83"/>
      <c r="U83"/>
      <c r="V83"/>
      <c r="W83"/>
      <c r="X83"/>
      <c r="AG83"/>
    </row>
    <row r="84" spans="9:33" ht="17.100000000000001" customHeight="1" x14ac:dyDescent="0.2">
      <c r="K84"/>
      <c r="L84"/>
      <c r="M84"/>
      <c r="U84"/>
      <c r="V84"/>
      <c r="W84"/>
      <c r="X84"/>
      <c r="AG84"/>
    </row>
    <row r="85" spans="9:33" ht="17.100000000000001" customHeight="1" x14ac:dyDescent="0.2">
      <c r="K85"/>
      <c r="L85"/>
      <c r="M85"/>
      <c r="U85"/>
      <c r="V85"/>
      <c r="W85"/>
      <c r="X85"/>
      <c r="AG85"/>
    </row>
    <row r="86" spans="9:33" ht="17.100000000000001" customHeight="1" x14ac:dyDescent="0.2">
      <c r="K86"/>
      <c r="L86"/>
      <c r="M86"/>
      <c r="U86"/>
      <c r="V86"/>
      <c r="W86"/>
      <c r="X86"/>
      <c r="AG86"/>
    </row>
    <row r="87" spans="9:33" ht="17.100000000000001" customHeight="1" x14ac:dyDescent="0.2">
      <c r="K87"/>
      <c r="L87"/>
      <c r="M87"/>
      <c r="U87"/>
      <c r="V87"/>
      <c r="W87"/>
      <c r="X87"/>
      <c r="AG87"/>
    </row>
    <row r="88" spans="9:33" ht="17.100000000000001" customHeight="1" x14ac:dyDescent="0.2">
      <c r="K88"/>
      <c r="L88"/>
      <c r="M88"/>
      <c r="U88"/>
      <c r="V88"/>
      <c r="W88"/>
      <c r="X88"/>
      <c r="AG88"/>
    </row>
    <row r="89" spans="9:33" ht="17.100000000000001" customHeight="1" x14ac:dyDescent="0.2">
      <c r="K89"/>
      <c r="L89"/>
      <c r="M89"/>
      <c r="U89"/>
      <c r="V89"/>
      <c r="W89"/>
      <c r="X89"/>
      <c r="AG89"/>
    </row>
    <row r="90" spans="9:33" ht="17.100000000000001" customHeight="1" x14ac:dyDescent="0.2">
      <c r="K90"/>
      <c r="L90"/>
      <c r="M90"/>
      <c r="U90"/>
      <c r="V90"/>
      <c r="W90"/>
      <c r="X90"/>
      <c r="AG90"/>
    </row>
    <row r="91" spans="9:33" ht="17.100000000000001" customHeight="1" x14ac:dyDescent="0.2">
      <c r="K91"/>
      <c r="L91"/>
      <c r="M91"/>
      <c r="U91"/>
      <c r="V91"/>
      <c r="W91"/>
      <c r="X91"/>
      <c r="AG91"/>
    </row>
    <row r="92" spans="9:33" ht="17.100000000000001" customHeight="1" x14ac:dyDescent="0.2">
      <c r="K92"/>
      <c r="L92"/>
      <c r="M92"/>
      <c r="U92"/>
      <c r="V92"/>
      <c r="W92"/>
      <c r="X92"/>
      <c r="AG92"/>
    </row>
    <row r="93" spans="9:33" ht="17.100000000000001" customHeight="1" x14ac:dyDescent="0.2">
      <c r="K93"/>
      <c r="L93"/>
      <c r="M93"/>
      <c r="U93"/>
      <c r="V93"/>
      <c r="W93"/>
      <c r="X93"/>
      <c r="AG93"/>
    </row>
    <row r="94" spans="9:33" ht="17.100000000000001" customHeight="1" x14ac:dyDescent="0.2">
      <c r="K94"/>
      <c r="L94"/>
      <c r="M94"/>
      <c r="U94"/>
      <c r="V94"/>
      <c r="W94"/>
      <c r="X94"/>
      <c r="AG94"/>
    </row>
    <row r="95" spans="9:33" ht="17.100000000000001" customHeight="1" x14ac:dyDescent="0.2">
      <c r="K95"/>
      <c r="L95"/>
      <c r="M95"/>
      <c r="U95"/>
      <c r="V95"/>
      <c r="W95"/>
      <c r="X95"/>
      <c r="AG95"/>
    </row>
    <row r="96" spans="9:33" ht="17.100000000000001" customHeight="1" x14ac:dyDescent="0.2"/>
    <row r="97" ht="17.100000000000001" customHeight="1" x14ac:dyDescent="0.2"/>
    <row r="98" ht="17.100000000000001" customHeight="1" x14ac:dyDescent="0.2"/>
    <row r="99" ht="17.100000000000001" customHeight="1" x14ac:dyDescent="0.2"/>
    <row r="100" ht="17.100000000000001" customHeight="1" x14ac:dyDescent="0.2"/>
    <row r="101" ht="17.100000000000001" customHeight="1" x14ac:dyDescent="0.2"/>
    <row r="102" ht="17.100000000000001" customHeight="1" x14ac:dyDescent="0.2"/>
    <row r="103" ht="17.100000000000001" customHeight="1" x14ac:dyDescent="0.2"/>
    <row r="104" ht="17.100000000000001" customHeight="1" x14ac:dyDescent="0.2"/>
    <row r="105" ht="17.100000000000001" customHeight="1" x14ac:dyDescent="0.2"/>
  </sheetData>
  <mergeCells count="50">
    <mergeCell ref="B23:C23"/>
    <mergeCell ref="B21:C21"/>
    <mergeCell ref="B35:C35"/>
    <mergeCell ref="Y8:AE8"/>
    <mergeCell ref="B62:AG62"/>
    <mergeCell ref="B50:C50"/>
    <mergeCell ref="B41:C41"/>
    <mergeCell ref="B42:C42"/>
    <mergeCell ref="B43:C43"/>
    <mergeCell ref="B58:C58"/>
    <mergeCell ref="B14:C14"/>
    <mergeCell ref="B13:C13"/>
    <mergeCell ref="B18:C18"/>
    <mergeCell ref="B19:C19"/>
    <mergeCell ref="B61:W61"/>
    <mergeCell ref="B28:C28"/>
    <mergeCell ref="A1:AG1"/>
    <mergeCell ref="A3:AG3"/>
    <mergeCell ref="A4:AG4"/>
    <mergeCell ref="A5:AG5"/>
    <mergeCell ref="A11:C11"/>
    <mergeCell ref="O8:U8"/>
    <mergeCell ref="B36:C36"/>
    <mergeCell ref="B37:C37"/>
    <mergeCell ref="B38:C38"/>
    <mergeCell ref="B46:C46"/>
    <mergeCell ref="B45:C45"/>
    <mergeCell ref="B39:C39"/>
    <mergeCell ref="B59:C59"/>
    <mergeCell ref="B40:C40"/>
    <mergeCell ref="B44:C44"/>
    <mergeCell ref="B47:C47"/>
    <mergeCell ref="A49:C49"/>
    <mergeCell ref="B55:C55"/>
    <mergeCell ref="B20:C20"/>
    <mergeCell ref="E8:K8"/>
    <mergeCell ref="B34:C34"/>
    <mergeCell ref="B33:C33"/>
    <mergeCell ref="B26:C26"/>
    <mergeCell ref="B15:C15"/>
    <mergeCell ref="B29:C29"/>
    <mergeCell ref="B32:C32"/>
    <mergeCell ref="A31:C31"/>
    <mergeCell ref="B12:C12"/>
    <mergeCell ref="B22:C22"/>
    <mergeCell ref="B24:C24"/>
    <mergeCell ref="B25:C25"/>
    <mergeCell ref="B16:C16"/>
    <mergeCell ref="B17:C17"/>
    <mergeCell ref="B27:C27"/>
  </mergeCells>
  <printOptions horizontalCentered="1"/>
  <pageMargins left="0" right="0" top="0.25" bottom="0.25" header="0.5" footer="0.25"/>
  <pageSetup paperSize="5" scale="52" orientation="landscape" r:id="rId1"/>
  <headerFooter>
    <oddFooter>Page &amp;P</oddFooter>
  </headerFooter>
  <ignoredErrors>
    <ignoredError sqref="M14:N14 M28:N28 M26:N26 W44 M34:N34 M46:N46 M44:N44 X44 M25:N25 M24:N24 AF24 AF25 M23:N23 AF15 M22:N22 AF22:AG22 AD22 M27:N27 AF27 N29 AF29 M41:N41 AF35 AF44:AG44 M43:N43 AF43 M45:N45 AF45 N47 AF47 M40:N40 AF40 M42:N42 AF42 V14:Z14 V28:AB28 V26:Z26 V34:X34 V46:AB46 V44 V25:X25 V24 V23:X23 V22 V27:X27 V29 V41:X41 V43:X43 V45:X45 V47 V40:X40 V42:X42 X29 X47 AB15 AB22 AB23 AB24 AB25 AB27 AB29 AB35 AB40 AB41 AB42 AB43 AB45 AB47 Z47 AB14 AD28 AD34 AD46 AD15 AD23 AD24 AD25 AD27 AD29 AD35 AD40 AD41 AD42 AD43 AD45 AD47 AD14 AF28 AF34 AF46 AF23 AF41 AF14 Z24 Z22 Z23 Z25 Z27 Z29 Z34:AB34 Z40 Z41 Z42 Z43 Z45 X24 W22:X22 AG26" formula="1"/>
    <ignoredError sqref="AA26:AB26 Z44:AB44 AD26 AD44 AF26" formula="1" formulaRange="1"/>
    <ignoredError sqref="Q44 S44 U44 Q26 S26 Y4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L61"/>
  <sheetViews>
    <sheetView showGridLines="0" showRuler="0" zoomScaleNormal="100" zoomScaleSheetLayoutView="85" workbookViewId="0">
      <pane xSplit="3" ySplit="13" topLeftCell="D14" activePane="bottomRight" state="frozen"/>
      <selection activeCell="C7" sqref="C7"/>
      <selection pane="topRight" activeCell="C7" sqref="C7"/>
      <selection pane="bottomLeft" activeCell="C7" sqref="C7"/>
      <selection pane="bottomRight" activeCell="D14" sqref="D14"/>
    </sheetView>
  </sheetViews>
  <sheetFormatPr defaultColWidth="13.5703125" defaultRowHeight="12.75" x14ac:dyDescent="0.2"/>
  <cols>
    <col min="1" max="2" width="1.5703125" customWidth="1"/>
    <col min="3" max="3" width="55.42578125" customWidth="1"/>
    <col min="4" max="4" width="0.5703125" customWidth="1"/>
    <col min="5" max="5" width="14.5703125" customWidth="1"/>
    <col min="6" max="6" width="0.42578125" customWidth="1"/>
    <col min="7" max="7" width="14.5703125" customWidth="1"/>
    <col min="8" max="8" width="0.5703125" customWidth="1"/>
    <col min="9" max="9" width="14.5703125" style="119" customWidth="1"/>
    <col min="10" max="10" width="0.5703125" customWidth="1"/>
    <col min="11" max="11" width="14.5703125" style="167" customWidth="1"/>
    <col min="12" max="12" width="0.5703125" style="167" customWidth="1"/>
    <col min="13" max="13" width="14.5703125" style="167" customWidth="1"/>
    <col min="14" max="14" width="0.5703125" customWidth="1"/>
    <col min="15" max="15" width="14.5703125" customWidth="1"/>
    <col min="16" max="16" width="0.5703125" customWidth="1"/>
    <col min="17" max="17" width="14.5703125" customWidth="1"/>
    <col min="18" max="18" width="0.5703125" customWidth="1"/>
    <col min="19" max="19" width="16.5703125" style="119" customWidth="1"/>
    <col min="20" max="20" width="0.5703125" customWidth="1"/>
    <col min="21" max="21" width="16.5703125" style="167" customWidth="1"/>
    <col min="22" max="22" width="0.5703125" style="167" customWidth="1"/>
    <col min="23" max="23" width="14.5703125" style="167" customWidth="1"/>
    <col min="24" max="24" width="0.42578125" style="167" customWidth="1"/>
    <col min="25" max="25" width="14.5703125" customWidth="1"/>
    <col min="26" max="26" width="0.42578125" style="167" customWidth="1"/>
    <col min="27" max="27" width="14.5703125" customWidth="1"/>
    <col min="28" max="28" width="0.42578125" customWidth="1"/>
    <col min="29" max="29" width="16.5703125" style="119" customWidth="1"/>
    <col min="30" max="30" width="0.5703125" customWidth="1"/>
    <col min="31" max="31" width="16.5703125" style="119" customWidth="1"/>
    <col min="32" max="32" width="0.5703125" customWidth="1"/>
    <col min="33" max="33" width="16.5703125" style="167" customWidth="1"/>
    <col min="34" max="34" width="1.42578125" customWidth="1"/>
    <col min="35" max="52" width="7.42578125" customWidth="1"/>
  </cols>
  <sheetData>
    <row r="1" spans="1:38" ht="56.1" customHeight="1" x14ac:dyDescent="0.2">
      <c r="A1" s="278" t="e" vm="1">
        <v>#VALUE!</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row>
    <row r="2" spans="1:38" ht="6" customHeight="1" x14ac:dyDescent="0.2">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row>
    <row r="3" spans="1:38" ht="26.1" customHeight="1" x14ac:dyDescent="0.25">
      <c r="A3" s="279" t="s">
        <v>25</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row>
    <row r="4" spans="1:38" ht="18.600000000000001" customHeight="1" x14ac:dyDescent="0.2">
      <c r="A4" s="280" t="s">
        <v>27</v>
      </c>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row>
    <row r="5" spans="1:38" ht="18.600000000000001" customHeight="1" x14ac:dyDescent="0.2">
      <c r="A5" s="280" t="s">
        <v>12</v>
      </c>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row>
    <row r="6" spans="1:38" ht="9.75" customHeight="1" x14ac:dyDescent="0.2">
      <c r="A6" s="35"/>
      <c r="B6" s="35"/>
      <c r="C6" s="35"/>
      <c r="D6" s="35"/>
      <c r="E6" s="43"/>
      <c r="F6" s="43"/>
      <c r="G6" s="43"/>
      <c r="H6" s="43"/>
      <c r="I6" s="118"/>
      <c r="J6" s="35"/>
      <c r="K6" s="27"/>
      <c r="L6" s="27"/>
      <c r="M6" s="27"/>
      <c r="N6" s="35"/>
      <c r="O6" s="43"/>
      <c r="P6" s="43"/>
      <c r="Q6" s="43"/>
      <c r="R6" s="43"/>
      <c r="S6" s="118"/>
      <c r="T6" s="35"/>
      <c r="U6" s="27"/>
      <c r="V6" s="27"/>
      <c r="W6" s="27"/>
      <c r="X6" s="27"/>
      <c r="Y6" s="43"/>
      <c r="Z6" s="27"/>
      <c r="AA6" s="43"/>
      <c r="AB6" s="35"/>
      <c r="AC6" s="118"/>
      <c r="AD6" s="35"/>
      <c r="AE6" s="118"/>
      <c r="AF6" s="35"/>
      <c r="AG6" s="27"/>
    </row>
    <row r="7" spans="1:38" ht="6" customHeight="1" x14ac:dyDescent="0.2">
      <c r="A7" s="35"/>
      <c r="B7" s="35"/>
      <c r="C7" s="35"/>
      <c r="D7" s="35"/>
      <c r="E7" s="43"/>
      <c r="F7" s="43"/>
      <c r="G7" s="43"/>
      <c r="H7" s="43"/>
      <c r="I7" s="118"/>
      <c r="J7" s="35"/>
      <c r="K7" s="27"/>
      <c r="L7" s="27"/>
      <c r="M7" s="27"/>
      <c r="N7" s="35"/>
      <c r="O7" s="43"/>
      <c r="P7" s="43"/>
      <c r="Q7" s="43"/>
      <c r="R7" s="43"/>
      <c r="S7" s="118"/>
      <c r="T7" s="35"/>
      <c r="U7" s="27"/>
      <c r="V7" s="27"/>
      <c r="W7" s="27"/>
      <c r="X7" s="35"/>
      <c r="Y7" s="43"/>
      <c r="Z7" s="43"/>
      <c r="AA7" s="43"/>
      <c r="AB7" s="43"/>
      <c r="AC7" s="43"/>
      <c r="AD7" s="43"/>
      <c r="AE7" s="43"/>
      <c r="AF7" s="43"/>
      <c r="AG7" s="43"/>
      <c r="AH7" s="43"/>
      <c r="AI7" s="43"/>
      <c r="AJ7" s="35"/>
      <c r="AK7" s="35"/>
      <c r="AL7" s="35"/>
    </row>
    <row r="8" spans="1:38" ht="17.100000000000001" customHeight="1" x14ac:dyDescent="0.2">
      <c r="A8" s="35"/>
      <c r="B8" s="35"/>
      <c r="C8" s="35"/>
      <c r="D8" s="35"/>
      <c r="E8" s="43"/>
      <c r="F8" s="43"/>
      <c r="G8" s="43"/>
      <c r="H8" s="43"/>
      <c r="I8" s="118"/>
      <c r="J8" s="35"/>
      <c r="K8" s="27"/>
      <c r="L8" s="27"/>
      <c r="M8" s="27"/>
      <c r="N8" s="35"/>
      <c r="O8" s="43"/>
      <c r="P8" s="43"/>
      <c r="Q8" s="43"/>
      <c r="R8" s="43"/>
      <c r="S8" s="118"/>
      <c r="T8" s="35"/>
      <c r="U8" s="27"/>
      <c r="V8" s="27"/>
      <c r="W8" s="27"/>
      <c r="X8" s="27"/>
      <c r="Y8" s="43"/>
      <c r="Z8" s="27"/>
      <c r="AA8" s="43"/>
      <c r="AB8" s="35"/>
      <c r="AC8" s="118"/>
      <c r="AD8" s="43"/>
      <c r="AE8" s="118"/>
      <c r="AF8" s="35"/>
      <c r="AG8" s="27"/>
    </row>
    <row r="9" spans="1:38" ht="6" customHeight="1" x14ac:dyDescent="0.2">
      <c r="A9" s="101"/>
      <c r="B9" s="102"/>
      <c r="C9" s="102"/>
      <c r="D9" s="103"/>
      <c r="E9" s="104"/>
      <c r="F9" s="104"/>
      <c r="G9" s="104"/>
      <c r="H9" s="104"/>
      <c r="I9" s="102"/>
      <c r="J9" s="102"/>
      <c r="K9" s="178"/>
      <c r="L9" s="179"/>
      <c r="M9" s="198"/>
      <c r="N9" s="103"/>
      <c r="O9" s="104"/>
      <c r="P9" s="104"/>
      <c r="Q9" s="104"/>
      <c r="R9" s="104"/>
      <c r="S9" s="102"/>
      <c r="T9" s="102"/>
      <c r="U9" s="178"/>
      <c r="V9" s="179"/>
      <c r="W9" s="198"/>
      <c r="X9" s="241"/>
      <c r="Y9" s="104"/>
      <c r="Z9" s="104"/>
      <c r="AA9" s="104"/>
      <c r="AB9" s="104"/>
      <c r="AC9" s="102"/>
      <c r="AD9" s="103"/>
      <c r="AE9" s="102"/>
      <c r="AF9" s="103">
        <v>2024</v>
      </c>
      <c r="AG9" s="218"/>
      <c r="AH9" s="219"/>
    </row>
    <row r="10" spans="1:38" ht="28.35" customHeight="1" x14ac:dyDescent="0.2">
      <c r="A10" s="105"/>
      <c r="D10" s="244"/>
      <c r="E10" s="287" t="s">
        <v>55</v>
      </c>
      <c r="F10" s="287"/>
      <c r="G10" s="287"/>
      <c r="H10" s="287"/>
      <c r="I10" s="287"/>
      <c r="J10" s="287"/>
      <c r="K10" s="287"/>
      <c r="L10" s="243"/>
      <c r="M10" s="199"/>
      <c r="N10" s="242"/>
      <c r="O10" s="287" t="s">
        <v>55</v>
      </c>
      <c r="P10" s="287"/>
      <c r="Q10" s="287"/>
      <c r="R10" s="287"/>
      <c r="S10" s="287"/>
      <c r="T10" s="287"/>
      <c r="U10" s="287"/>
      <c r="V10" s="243"/>
      <c r="W10" s="199"/>
      <c r="X10" s="254"/>
      <c r="Y10" s="287" t="s">
        <v>55</v>
      </c>
      <c r="Z10" s="287"/>
      <c r="AA10" s="288"/>
      <c r="AB10" s="287"/>
      <c r="AC10" s="287"/>
      <c r="AD10" s="287"/>
      <c r="AE10" s="287"/>
      <c r="AF10" s="252"/>
      <c r="AG10" s="216"/>
      <c r="AH10" s="219"/>
    </row>
    <row r="11" spans="1:38" ht="18.600000000000001" customHeight="1" x14ac:dyDescent="0.2">
      <c r="A11" s="105"/>
      <c r="D11" s="72"/>
      <c r="E11" s="67" t="s">
        <v>21</v>
      </c>
      <c r="F11" s="113"/>
      <c r="G11" s="67" t="s">
        <v>22</v>
      </c>
      <c r="H11" s="160"/>
      <c r="I11" s="67" t="s">
        <v>23</v>
      </c>
      <c r="J11" s="30"/>
      <c r="K11" s="67" t="s">
        <v>24</v>
      </c>
      <c r="M11" s="199" t="s">
        <v>56</v>
      </c>
      <c r="N11" s="72"/>
      <c r="O11" s="67" t="s">
        <v>21</v>
      </c>
      <c r="P11" s="113"/>
      <c r="Q11" s="67" t="s">
        <v>22</v>
      </c>
      <c r="R11" s="160"/>
      <c r="S11" s="67" t="s">
        <v>23</v>
      </c>
      <c r="T11" s="30"/>
      <c r="U11" s="67" t="s">
        <v>24</v>
      </c>
      <c r="W11" s="199" t="s">
        <v>56</v>
      </c>
      <c r="Y11" s="67" t="s">
        <v>21</v>
      </c>
      <c r="AA11" s="67" t="s">
        <v>22</v>
      </c>
      <c r="AB11" s="246"/>
      <c r="AC11" s="67" t="s">
        <v>23</v>
      </c>
      <c r="AD11" s="246"/>
      <c r="AE11" s="67" t="s">
        <v>24</v>
      </c>
      <c r="AF11" s="246"/>
      <c r="AG11" s="216" t="s">
        <v>56</v>
      </c>
      <c r="AH11" s="219"/>
    </row>
    <row r="12" spans="1:38" ht="18.600000000000001" customHeight="1" x14ac:dyDescent="0.2">
      <c r="A12" s="105"/>
      <c r="C12" s="122"/>
      <c r="D12" s="72"/>
      <c r="E12" s="114">
        <v>2023</v>
      </c>
      <c r="F12" s="45"/>
      <c r="G12" s="114">
        <f>E12</f>
        <v>2023</v>
      </c>
      <c r="H12" s="161"/>
      <c r="I12" s="114">
        <f>E12</f>
        <v>2023</v>
      </c>
      <c r="K12" s="114">
        <f>E12</f>
        <v>2023</v>
      </c>
      <c r="M12" s="200">
        <f>E12</f>
        <v>2023</v>
      </c>
      <c r="N12" s="72"/>
      <c r="O12" s="114">
        <v>2024</v>
      </c>
      <c r="P12" s="45"/>
      <c r="Q12" s="114">
        <f>O12</f>
        <v>2024</v>
      </c>
      <c r="R12" s="161"/>
      <c r="S12" s="114">
        <f>O12</f>
        <v>2024</v>
      </c>
      <c r="U12" s="114">
        <f>O12</f>
        <v>2024</v>
      </c>
      <c r="W12" s="200">
        <f>O12</f>
        <v>2024</v>
      </c>
      <c r="Y12" s="114">
        <v>2025</v>
      </c>
      <c r="AA12" s="114">
        <f>Y12</f>
        <v>2025</v>
      </c>
      <c r="AB12" s="246"/>
      <c r="AC12" s="114">
        <f>Y12</f>
        <v>2025</v>
      </c>
      <c r="AD12" s="246"/>
      <c r="AE12" s="114">
        <v>2025</v>
      </c>
      <c r="AF12" s="246"/>
      <c r="AG12" s="217">
        <f>Y12</f>
        <v>2025</v>
      </c>
      <c r="AH12" s="219">
        <f>SUM(T12,AA12,R12,P12)</f>
        <v>2025</v>
      </c>
    </row>
    <row r="13" spans="1:38" ht="18.600000000000001" customHeight="1" x14ac:dyDescent="0.2">
      <c r="A13" s="293" t="s">
        <v>127</v>
      </c>
      <c r="B13" s="294"/>
      <c r="C13" s="294"/>
      <c r="D13" s="116"/>
      <c r="E13" s="116"/>
      <c r="F13" s="116"/>
      <c r="G13" s="116"/>
      <c r="H13" s="116"/>
      <c r="I13" s="116"/>
      <c r="J13" s="116"/>
      <c r="K13" s="116"/>
      <c r="L13" s="180"/>
      <c r="M13" s="190"/>
      <c r="N13" s="116"/>
      <c r="O13" s="116"/>
      <c r="P13" s="116"/>
      <c r="Q13" s="116"/>
      <c r="R13" s="116"/>
      <c r="S13" s="116"/>
      <c r="T13" s="116"/>
      <c r="U13" s="116"/>
      <c r="V13" s="180"/>
      <c r="W13" s="190"/>
      <c r="X13" s="116"/>
      <c r="Y13" s="116"/>
      <c r="Z13" s="116"/>
      <c r="AA13" s="116"/>
      <c r="AB13" s="116"/>
      <c r="AC13" s="116"/>
      <c r="AD13" s="116"/>
      <c r="AE13" s="116"/>
      <c r="AF13" s="116"/>
      <c r="AG13" s="190"/>
      <c r="AH13" s="219">
        <f>SUM(T13,AA13,R13,P13)</f>
        <v>0</v>
      </c>
    </row>
    <row r="14" spans="1:38" ht="18.600000000000001" customHeight="1" x14ac:dyDescent="0.2">
      <c r="A14" s="105"/>
      <c r="B14" s="296" t="s">
        <v>4</v>
      </c>
      <c r="C14" s="297"/>
      <c r="D14" s="73"/>
      <c r="E14" s="33">
        <v>288100000</v>
      </c>
      <c r="F14" s="48"/>
      <c r="G14" s="33">
        <v>264100000</v>
      </c>
      <c r="H14" s="48"/>
      <c r="I14" s="33">
        <v>269600000</v>
      </c>
      <c r="J14" s="115"/>
      <c r="K14" s="33">
        <v>288700000</v>
      </c>
      <c r="L14" s="70"/>
      <c r="M14" s="201">
        <f>SUM(E14:K14)</f>
        <v>1110500000</v>
      </c>
      <c r="N14" s="73"/>
      <c r="O14" s="33">
        <v>339100000</v>
      </c>
      <c r="P14" s="115"/>
      <c r="Q14" s="33">
        <v>299700000</v>
      </c>
      <c r="R14" s="34"/>
      <c r="S14" s="33">
        <v>306000000</v>
      </c>
      <c r="T14" s="34"/>
      <c r="U14" s="33">
        <v>413800000</v>
      </c>
      <c r="V14" s="70"/>
      <c r="W14" s="201">
        <f>SUM(O14:U14)</f>
        <v>1358600000</v>
      </c>
      <c r="X14" s="115"/>
      <c r="Y14" s="33">
        <v>335400000</v>
      </c>
      <c r="Z14" s="115"/>
      <c r="AA14" s="33">
        <v>350300000</v>
      </c>
      <c r="AB14" s="34"/>
      <c r="AC14" s="33">
        <v>358500000</v>
      </c>
      <c r="AD14" s="34"/>
      <c r="AE14" s="33">
        <v>454400000</v>
      </c>
      <c r="AF14" s="34"/>
      <c r="AG14" s="201">
        <f>SUM(Y14:AE14)</f>
        <v>1498600000</v>
      </c>
      <c r="AH14" s="219">
        <f>SUM(T14,AA14,R14,P14)</f>
        <v>350300000</v>
      </c>
    </row>
    <row r="15" spans="1:38" ht="18.600000000000001" customHeight="1" x14ac:dyDescent="0.2">
      <c r="A15" s="105"/>
      <c r="B15" s="271" t="s">
        <v>5</v>
      </c>
      <c r="C15" s="272"/>
      <c r="D15" s="73"/>
      <c r="E15" s="28">
        <v>53000000</v>
      </c>
      <c r="F15" s="48"/>
      <c r="G15" s="28">
        <v>54800000</v>
      </c>
      <c r="H15" s="48"/>
      <c r="I15" s="28">
        <v>53200000</v>
      </c>
      <c r="J15" s="115"/>
      <c r="K15" s="28">
        <v>52300000</v>
      </c>
      <c r="L15" s="115"/>
      <c r="M15" s="266">
        <f>SUM(E15:K15)</f>
        <v>213300000</v>
      </c>
      <c r="N15" s="73"/>
      <c r="O15" s="28">
        <v>55300000</v>
      </c>
      <c r="P15" s="115"/>
      <c r="Q15" s="28">
        <v>53400000</v>
      </c>
      <c r="R15" s="34"/>
      <c r="S15" s="28">
        <v>53800000</v>
      </c>
      <c r="T15" s="34"/>
      <c r="U15" s="28">
        <v>57900000</v>
      </c>
      <c r="V15" s="115"/>
      <c r="W15" s="266">
        <f>SUM(O15:U15)</f>
        <v>220400000</v>
      </c>
      <c r="X15" s="115"/>
      <c r="Y15" s="28">
        <v>58900000</v>
      </c>
      <c r="Z15" s="115"/>
      <c r="AA15" s="28">
        <v>59700000</v>
      </c>
      <c r="AB15" s="34"/>
      <c r="AC15" s="28">
        <v>58700000</v>
      </c>
      <c r="AD15" s="34"/>
      <c r="AE15" s="28">
        <v>57800000</v>
      </c>
      <c r="AF15" s="34"/>
      <c r="AG15" s="266">
        <f>SUM(Y15:AE15)</f>
        <v>235100000</v>
      </c>
      <c r="AH15" s="219"/>
    </row>
    <row r="16" spans="1:38" ht="18.600000000000001" customHeight="1" x14ac:dyDescent="0.2">
      <c r="A16" s="105"/>
      <c r="B16" s="271" t="s">
        <v>76</v>
      </c>
      <c r="C16" s="272"/>
      <c r="D16" s="73"/>
      <c r="E16" s="209">
        <v>139700000</v>
      </c>
      <c r="F16" s="48"/>
      <c r="G16" s="209">
        <v>146900000</v>
      </c>
      <c r="H16" s="48"/>
      <c r="I16" s="209">
        <v>138600000</v>
      </c>
      <c r="J16" s="115"/>
      <c r="K16" s="209">
        <v>143000000</v>
      </c>
      <c r="L16" s="115"/>
      <c r="M16" s="267">
        <f>SUM(E16:K16)</f>
        <v>568200000</v>
      </c>
      <c r="N16" s="73"/>
      <c r="O16" s="209">
        <v>157100000</v>
      </c>
      <c r="P16" s="115"/>
      <c r="Q16" s="209">
        <v>167200000</v>
      </c>
      <c r="R16" s="34"/>
      <c r="S16" s="209">
        <v>163200000</v>
      </c>
      <c r="T16" s="34"/>
      <c r="U16" s="209">
        <v>187100000</v>
      </c>
      <c r="V16" s="115"/>
      <c r="W16" s="267">
        <f>SUM(O16:U16)</f>
        <v>674600000</v>
      </c>
      <c r="X16" s="115"/>
      <c r="Y16" s="209">
        <v>184900000</v>
      </c>
      <c r="Z16" s="115"/>
      <c r="AA16" s="209">
        <v>184200000</v>
      </c>
      <c r="AB16" s="34"/>
      <c r="AC16" s="209">
        <v>185900000</v>
      </c>
      <c r="AD16" s="34"/>
      <c r="AE16" s="209">
        <v>196400000</v>
      </c>
      <c r="AF16" s="34"/>
      <c r="AG16" s="267">
        <f>SUM(Y16:AE16)</f>
        <v>751400000</v>
      </c>
      <c r="AH16" s="219"/>
    </row>
    <row r="17" spans="1:34" ht="18.600000000000001" customHeight="1" x14ac:dyDescent="0.2">
      <c r="A17" s="105"/>
      <c r="B17" s="271" t="s">
        <v>7</v>
      </c>
      <c r="C17" s="272"/>
      <c r="D17" s="73"/>
      <c r="E17" s="268">
        <v>95400000</v>
      </c>
      <c r="F17" s="48"/>
      <c r="G17" s="268">
        <v>62400000</v>
      </c>
      <c r="H17" s="48"/>
      <c r="I17" s="268">
        <v>77800000</v>
      </c>
      <c r="J17">
        <f>SUM(J12:J14)</f>
        <v>0</v>
      </c>
      <c r="K17" s="268">
        <v>93400000</v>
      </c>
      <c r="L17"/>
      <c r="M17" s="269">
        <f>SUM(E17:K17)</f>
        <v>329000000</v>
      </c>
      <c r="N17" s="73"/>
      <c r="O17" s="268">
        <v>126700000</v>
      </c>
      <c r="Q17" s="268">
        <v>79100000</v>
      </c>
      <c r="R17" s="34"/>
      <c r="S17" s="268">
        <v>89000000</v>
      </c>
      <c r="T17" s="34"/>
      <c r="U17" s="268">
        <v>168800000</v>
      </c>
      <c r="V17">
        <f>SUM(V12:V14)</f>
        <v>0</v>
      </c>
      <c r="W17" s="269">
        <f>SUM(O17:U17)</f>
        <v>463600000</v>
      </c>
      <c r="X17"/>
      <c r="Y17" s="268">
        <f>Y14-SUM(Y15:Y16)</f>
        <v>91600000</v>
      </c>
      <c r="Z17"/>
      <c r="AA17" s="268">
        <f>AA14-SUM(AA15:AA16)</f>
        <v>106400000</v>
      </c>
      <c r="AB17" s="34"/>
      <c r="AC17" s="268">
        <f>AC14-SUM(AC15:AC16)</f>
        <v>113900000</v>
      </c>
      <c r="AD17" s="34"/>
      <c r="AE17" s="268">
        <f>AE14-SUM(AE15:AE16)</f>
        <v>200200000</v>
      </c>
      <c r="AF17" s="34"/>
      <c r="AG17" s="269">
        <f>SUM(Y17:AE17)</f>
        <v>512100000</v>
      </c>
      <c r="AH17" s="219">
        <f>SUM(T17,AA17,R17,P17)</f>
        <v>106400000</v>
      </c>
    </row>
    <row r="18" spans="1:34" ht="18.600000000000001" customHeight="1" x14ac:dyDescent="0.2">
      <c r="A18" s="105"/>
      <c r="B18" s="271" t="s">
        <v>141</v>
      </c>
      <c r="C18" s="272"/>
      <c r="D18" s="73"/>
      <c r="E18" s="56">
        <f>ROUND((E17/E14),3)</f>
        <v>0.33100000000000002</v>
      </c>
      <c r="F18" s="48"/>
      <c r="G18" s="56">
        <f>ROUND((G17/G14),3)</f>
        <v>0.23599999999999999</v>
      </c>
      <c r="H18" s="48"/>
      <c r="I18" s="56">
        <f>ROUND((I17/I14),3)</f>
        <v>0.28899999999999998</v>
      </c>
      <c r="K18" s="56">
        <f>ROUND((K17/K14),3)</f>
        <v>0.32400000000000001</v>
      </c>
      <c r="L18"/>
      <c r="M18" s="270">
        <f>ROUND(M17/M14,3)</f>
        <v>0.29599999999999999</v>
      </c>
      <c r="N18" s="34"/>
      <c r="O18" s="56">
        <f>ROUND((O17/O14),3)</f>
        <v>0.374</v>
      </c>
      <c r="Q18" s="56">
        <f>ROUND((Q17/Q14),3)</f>
        <v>0.26400000000000001</v>
      </c>
      <c r="R18" s="34"/>
      <c r="S18" s="56">
        <f>ROUND((S17/S14),3)</f>
        <v>0.29099999999999998</v>
      </c>
      <c r="T18" s="34"/>
      <c r="U18" s="56">
        <f>ROUND((U17/U14),3)</f>
        <v>0.40799999999999997</v>
      </c>
      <c r="V18"/>
      <c r="W18" s="270">
        <f>ROUND(W17/W14,3)</f>
        <v>0.34100000000000003</v>
      </c>
      <c r="X18"/>
      <c r="Y18" s="56">
        <f>ROUND((Y17/Y14),3)</f>
        <v>0.27300000000000002</v>
      </c>
      <c r="Z18" s="48"/>
      <c r="AA18" s="56">
        <f>ROUND((AA17/AA14),3)</f>
        <v>0.30399999999999999</v>
      </c>
      <c r="AB18" s="34"/>
      <c r="AC18" s="56">
        <f>ROUND((AC17/AC14),3)</f>
        <v>0.318</v>
      </c>
      <c r="AD18" s="34"/>
      <c r="AE18" s="56">
        <f>ROUND((AE17/AE14),3)</f>
        <v>0.441</v>
      </c>
      <c r="AF18" s="34"/>
      <c r="AG18" s="270">
        <f>ROUND(AG17/AG14,3)</f>
        <v>0.34200000000000003</v>
      </c>
      <c r="AH18" s="219"/>
    </row>
    <row r="19" spans="1:34" ht="18.600000000000001" customHeight="1" x14ac:dyDescent="0.2">
      <c r="A19" s="105"/>
      <c r="B19" s="300" t="s">
        <v>65</v>
      </c>
      <c r="C19" s="272"/>
      <c r="D19" s="73"/>
      <c r="E19" s="33">
        <v>923600000</v>
      </c>
      <c r="F19" s="48"/>
      <c r="G19" s="33">
        <v>985400000</v>
      </c>
      <c r="H19" s="48"/>
      <c r="I19" s="33">
        <v>1021800000</v>
      </c>
      <c r="J19" s="115">
        <v>0</v>
      </c>
      <c r="K19" s="33">
        <v>1067500000</v>
      </c>
      <c r="L19"/>
      <c r="M19" s="201"/>
      <c r="N19" s="73"/>
      <c r="O19" s="33">
        <v>1093500000</v>
      </c>
      <c r="P19" s="48"/>
      <c r="Q19" s="33">
        <v>1163900000</v>
      </c>
      <c r="R19" s="48"/>
      <c r="S19" s="33">
        <v>1209700000</v>
      </c>
      <c r="T19" s="115"/>
      <c r="U19" s="33">
        <v>1268700000</v>
      </c>
      <c r="V19"/>
      <c r="W19" s="201"/>
      <c r="X19"/>
      <c r="Y19" s="33">
        <v>1293600000</v>
      </c>
      <c r="Z19" s="48"/>
      <c r="AA19" s="33">
        <v>1359700000</v>
      </c>
      <c r="AB19" s="48"/>
      <c r="AC19" s="33">
        <v>1422900000</v>
      </c>
      <c r="AD19" s="115"/>
      <c r="AE19" s="33">
        <v>1475000000</v>
      </c>
      <c r="AF19" s="34"/>
      <c r="AG19" s="201"/>
      <c r="AH19" s="219"/>
    </row>
    <row r="20" spans="1:34" ht="11.85" customHeight="1" x14ac:dyDescent="0.2">
      <c r="A20" s="106"/>
      <c r="C20" s="122"/>
      <c r="D20" s="65"/>
      <c r="F20" s="43"/>
      <c r="H20" s="43"/>
      <c r="I20"/>
      <c r="K20"/>
      <c r="L20"/>
      <c r="M20" s="202"/>
      <c r="N20" s="65"/>
      <c r="R20" s="35"/>
      <c r="S20"/>
      <c r="T20" s="35"/>
      <c r="U20"/>
      <c r="V20"/>
      <c r="W20" s="202"/>
      <c r="X20"/>
      <c r="Z20"/>
      <c r="AB20" s="35"/>
      <c r="AC20"/>
      <c r="AD20" s="35"/>
      <c r="AE20"/>
      <c r="AF20" s="35"/>
      <c r="AG20" s="202"/>
      <c r="AH20" s="219"/>
    </row>
    <row r="21" spans="1:34" ht="18.600000000000001" customHeight="1" x14ac:dyDescent="0.2">
      <c r="A21" s="293" t="s">
        <v>124</v>
      </c>
      <c r="B21" s="298"/>
      <c r="C21" s="299"/>
      <c r="D21" s="116"/>
      <c r="E21" s="116"/>
      <c r="F21" s="116"/>
      <c r="G21" s="116"/>
      <c r="H21" s="116"/>
      <c r="I21" s="116"/>
      <c r="J21" s="116"/>
      <c r="K21" s="116"/>
      <c r="L21" s="116"/>
      <c r="M21" s="116"/>
      <c r="N21" s="116"/>
      <c r="O21" s="116"/>
      <c r="P21" s="116"/>
      <c r="Q21" s="116"/>
      <c r="R21" s="116"/>
      <c r="S21" s="116"/>
      <c r="T21" s="236"/>
      <c r="U21" s="116"/>
      <c r="V21" s="116"/>
      <c r="W21" s="116"/>
      <c r="X21" s="116"/>
      <c r="Y21" s="116"/>
      <c r="Z21" s="116"/>
      <c r="AA21" s="116"/>
      <c r="AB21" s="116"/>
      <c r="AC21" s="116"/>
      <c r="AD21" s="236"/>
      <c r="AE21" s="116"/>
      <c r="AF21" s="236"/>
      <c r="AG21" s="116"/>
      <c r="AH21" s="219"/>
    </row>
    <row r="22" spans="1:34" ht="18.600000000000001" customHeight="1" x14ac:dyDescent="0.2">
      <c r="A22" s="107"/>
      <c r="B22" s="296" t="s">
        <v>4</v>
      </c>
      <c r="C22" s="297"/>
      <c r="D22" s="73"/>
      <c r="E22" s="33">
        <v>479900000</v>
      </c>
      <c r="F22" s="48"/>
      <c r="G22" s="33">
        <v>540600000</v>
      </c>
      <c r="H22" s="48"/>
      <c r="I22" s="33">
        <v>495400000</v>
      </c>
      <c r="J22" s="30"/>
      <c r="K22" s="33">
        <v>452000000</v>
      </c>
      <c r="L22" s="66"/>
      <c r="M22" s="201">
        <f>SUM(E22:K22)</f>
        <v>1967900000</v>
      </c>
      <c r="N22" s="73"/>
      <c r="O22" s="33">
        <v>419200000</v>
      </c>
      <c r="P22" s="115"/>
      <c r="Q22" s="33">
        <v>379300000</v>
      </c>
      <c r="R22" s="34"/>
      <c r="S22" s="33">
        <v>374600000</v>
      </c>
      <c r="T22" s="34"/>
      <c r="U22" s="33">
        <v>362800000</v>
      </c>
      <c r="V22" s="66"/>
      <c r="W22" s="201">
        <f>SUM(O22:U22)</f>
        <v>1535900000</v>
      </c>
      <c r="X22" s="115"/>
      <c r="Y22" s="33">
        <v>359200000</v>
      </c>
      <c r="Z22" s="115"/>
      <c r="AA22" s="33">
        <v>392700000</v>
      </c>
      <c r="AB22" s="34"/>
      <c r="AC22" s="33">
        <v>408700000</v>
      </c>
      <c r="AD22" s="34"/>
      <c r="AE22" s="33">
        <v>378900000</v>
      </c>
      <c r="AF22" s="34"/>
      <c r="AG22" s="201">
        <f>SUM(Y22:AE22)</f>
        <v>1539500000</v>
      </c>
      <c r="AH22" s="219"/>
    </row>
    <row r="23" spans="1:34" ht="18.600000000000001" customHeight="1" x14ac:dyDescent="0.2">
      <c r="A23" s="105"/>
      <c r="B23" s="271" t="s">
        <v>5</v>
      </c>
      <c r="C23" s="272"/>
      <c r="D23" s="73"/>
      <c r="E23" s="28">
        <v>210600000</v>
      </c>
      <c r="F23" s="48"/>
      <c r="G23" s="28">
        <v>227400000</v>
      </c>
      <c r="H23" s="48"/>
      <c r="I23" s="28">
        <v>207500000</v>
      </c>
      <c r="J23" s="115"/>
      <c r="K23" s="28">
        <v>197900000</v>
      </c>
      <c r="L23" s="115"/>
      <c r="M23" s="266">
        <f>SUM(E23:K23)</f>
        <v>843400000</v>
      </c>
      <c r="N23" s="73"/>
      <c r="O23" s="28">
        <v>195900000</v>
      </c>
      <c r="P23" s="115"/>
      <c r="Q23" s="28">
        <v>168500000</v>
      </c>
      <c r="R23" s="34"/>
      <c r="S23" s="28">
        <v>154700000</v>
      </c>
      <c r="T23" s="34"/>
      <c r="U23" s="28">
        <v>147200000</v>
      </c>
      <c r="V23" s="115"/>
      <c r="W23" s="266">
        <f>SUM(O23:U23)</f>
        <v>666300000</v>
      </c>
      <c r="X23" s="115"/>
      <c r="Y23" s="28">
        <v>154200000</v>
      </c>
      <c r="Z23" s="115"/>
      <c r="AA23" s="28">
        <v>161900000</v>
      </c>
      <c r="AB23" s="34"/>
      <c r="AC23" s="28">
        <v>167400000</v>
      </c>
      <c r="AD23" s="34"/>
      <c r="AE23" s="28">
        <v>153200000</v>
      </c>
      <c r="AF23" s="34"/>
      <c r="AG23" s="266">
        <f>SUM(Y23:AE23)</f>
        <v>636700000</v>
      </c>
      <c r="AH23" s="219"/>
    </row>
    <row r="24" spans="1:34" ht="18.600000000000001" customHeight="1" x14ac:dyDescent="0.2">
      <c r="A24" s="105"/>
      <c r="B24" s="271" t="s">
        <v>76</v>
      </c>
      <c r="C24" s="272"/>
      <c r="D24" s="73"/>
      <c r="E24" s="209">
        <v>131900000</v>
      </c>
      <c r="F24" s="48"/>
      <c r="G24" s="209">
        <v>137300000</v>
      </c>
      <c r="H24" s="48"/>
      <c r="I24" s="209">
        <v>122900000</v>
      </c>
      <c r="J24" s="115"/>
      <c r="K24" s="209">
        <v>128900000</v>
      </c>
      <c r="L24" s="115"/>
      <c r="M24" s="267">
        <f>SUM(E24:K24)</f>
        <v>521000000</v>
      </c>
      <c r="N24" s="73"/>
      <c r="O24" s="209">
        <v>125000000</v>
      </c>
      <c r="P24" s="115"/>
      <c r="Q24" s="209">
        <v>101000000</v>
      </c>
      <c r="R24" s="34"/>
      <c r="S24" s="209">
        <v>96200000</v>
      </c>
      <c r="T24" s="34"/>
      <c r="U24" s="209">
        <v>105400000</v>
      </c>
      <c r="V24" s="115"/>
      <c r="W24" s="267">
        <f>SUM(O24:U24)</f>
        <v>427600000</v>
      </c>
      <c r="X24" s="115"/>
      <c r="Y24" s="209">
        <v>98400000</v>
      </c>
      <c r="Z24" s="115"/>
      <c r="AA24" s="209">
        <v>109800000</v>
      </c>
      <c r="AB24" s="34"/>
      <c r="AC24" s="209">
        <v>104600000</v>
      </c>
      <c r="AD24" s="34"/>
      <c r="AE24" s="209">
        <v>111900000</v>
      </c>
      <c r="AF24" s="34"/>
      <c r="AG24" s="267">
        <f>SUM(Y24:AE24)</f>
        <v>424700000</v>
      </c>
      <c r="AH24" s="219"/>
    </row>
    <row r="25" spans="1:34" ht="18.600000000000001" customHeight="1" x14ac:dyDescent="0.2">
      <c r="A25" s="105"/>
      <c r="B25" s="271" t="s">
        <v>7</v>
      </c>
      <c r="C25" s="272"/>
      <c r="D25" s="73"/>
      <c r="E25" s="268">
        <v>137400000</v>
      </c>
      <c r="F25" s="48"/>
      <c r="G25" s="268">
        <v>175900000</v>
      </c>
      <c r="H25" s="48"/>
      <c r="I25" s="268">
        <v>165000000</v>
      </c>
      <c r="K25" s="268">
        <v>125200000</v>
      </c>
      <c r="L25"/>
      <c r="M25" s="269">
        <f>SUM(E25:K25)</f>
        <v>603500000</v>
      </c>
      <c r="N25" s="73"/>
      <c r="O25" s="268">
        <v>98300000</v>
      </c>
      <c r="Q25" s="268">
        <v>109800000</v>
      </c>
      <c r="R25" s="34"/>
      <c r="S25" s="268">
        <v>123700000</v>
      </c>
      <c r="T25" s="34"/>
      <c r="U25" s="268">
        <v>110200000</v>
      </c>
      <c r="V25"/>
      <c r="W25" s="269">
        <f>SUM(O25:U25)</f>
        <v>442000000</v>
      </c>
      <c r="X25"/>
      <c r="Y25" s="268">
        <f>Y22-SUM(Y23:Y24)</f>
        <v>106600000</v>
      </c>
      <c r="Z25"/>
      <c r="AA25" s="268">
        <f>AA22-SUM(AA23:AA24)</f>
        <v>121000000</v>
      </c>
      <c r="AB25" s="34"/>
      <c r="AC25" s="268">
        <f>AC22-SUM(AC23:AC24)</f>
        <v>136700000</v>
      </c>
      <c r="AD25" s="34"/>
      <c r="AE25" s="268">
        <f>AE22-SUM(AE23:AE24)</f>
        <v>113800000</v>
      </c>
      <c r="AF25" s="34"/>
      <c r="AG25" s="269">
        <f>SUM(Y25:AE25)</f>
        <v>478100000</v>
      </c>
      <c r="AH25" s="219"/>
    </row>
    <row r="26" spans="1:34" ht="18.600000000000001" customHeight="1" x14ac:dyDescent="0.2">
      <c r="A26" s="105"/>
      <c r="B26" s="271" t="s">
        <v>141</v>
      </c>
      <c r="C26" s="272"/>
      <c r="D26" s="73"/>
      <c r="E26" s="56">
        <f>ROUND((E25/E22),3)</f>
        <v>0.28599999999999998</v>
      </c>
      <c r="F26" s="48"/>
      <c r="G26" s="56">
        <f>ROUND((G25/G22),3)</f>
        <v>0.32500000000000001</v>
      </c>
      <c r="H26" s="48"/>
      <c r="I26" s="56">
        <f>ROUND((I25/I22),3)</f>
        <v>0.33300000000000002</v>
      </c>
      <c r="K26" s="56">
        <f>ROUND((K25/K22),3)</f>
        <v>0.27700000000000002</v>
      </c>
      <c r="L26"/>
      <c r="M26" s="270">
        <f>ROUND(M25/M22,3)</f>
        <v>0.307</v>
      </c>
      <c r="N26" s="73"/>
      <c r="O26" s="56">
        <f>ROUND((O25/O22),3)</f>
        <v>0.23400000000000001</v>
      </c>
      <c r="Q26" s="56">
        <f>ROUND((Q25/Q22),3)</f>
        <v>0.28899999999999998</v>
      </c>
      <c r="R26" s="34"/>
      <c r="S26" s="56">
        <f>ROUND((S25/S22),3)</f>
        <v>0.33</v>
      </c>
      <c r="T26" s="34"/>
      <c r="U26" s="56">
        <f>ROUND((U25/U22),3)</f>
        <v>0.30399999999999999</v>
      </c>
      <c r="V26"/>
      <c r="W26" s="270">
        <f>ROUND(W25/W22,3)</f>
        <v>0.28799999999999998</v>
      </c>
      <c r="X26"/>
      <c r="Y26" s="56">
        <f>ROUND((Y25/Y22),3)</f>
        <v>0.29699999999999999</v>
      </c>
      <c r="Z26"/>
      <c r="AA26" s="56">
        <f>ROUND((AA25/AA22),3)</f>
        <v>0.308</v>
      </c>
      <c r="AB26" s="34"/>
      <c r="AC26" s="56">
        <f>ROUND((AC25/AC22),3)</f>
        <v>0.33400000000000002</v>
      </c>
      <c r="AD26" s="34"/>
      <c r="AE26" s="56">
        <f>ROUND((AE25/AE22),3)</f>
        <v>0.3</v>
      </c>
      <c r="AF26" s="34"/>
      <c r="AG26" s="270">
        <f>ROUND(AG25/AG22,3)</f>
        <v>0.311</v>
      </c>
      <c r="AH26" s="219"/>
    </row>
    <row r="27" spans="1:34" ht="18.600000000000001" customHeight="1" x14ac:dyDescent="0.2">
      <c r="A27" s="105"/>
      <c r="B27" s="300" t="s">
        <v>65</v>
      </c>
      <c r="C27" s="272"/>
      <c r="D27" s="73"/>
      <c r="E27" s="33">
        <v>273100000</v>
      </c>
      <c r="F27" s="48"/>
      <c r="G27" s="33">
        <v>283300000</v>
      </c>
      <c r="H27" s="48"/>
      <c r="I27" s="33">
        <v>289800000</v>
      </c>
      <c r="J27" s="115">
        <v>0</v>
      </c>
      <c r="K27" s="33">
        <v>289200000</v>
      </c>
      <c r="L27"/>
      <c r="M27" s="201"/>
      <c r="N27" s="73"/>
      <c r="O27" s="33">
        <v>303900000</v>
      </c>
      <c r="P27" s="48"/>
      <c r="Q27" s="33">
        <v>308300000</v>
      </c>
      <c r="R27" s="48"/>
      <c r="S27" s="33">
        <v>327600000</v>
      </c>
      <c r="T27" s="115"/>
      <c r="U27" s="33">
        <v>340500000</v>
      </c>
      <c r="V27"/>
      <c r="W27" s="201"/>
      <c r="X27"/>
      <c r="Y27" s="33">
        <v>358100000</v>
      </c>
      <c r="Z27" s="48"/>
      <c r="AA27" s="33">
        <v>358300000</v>
      </c>
      <c r="AB27" s="48"/>
      <c r="AC27" s="33">
        <v>386500000</v>
      </c>
      <c r="AD27" s="115"/>
      <c r="AE27" s="33">
        <v>409300000</v>
      </c>
      <c r="AF27" s="34"/>
      <c r="AG27" s="201"/>
      <c r="AH27" s="219"/>
    </row>
    <row r="28" spans="1:34" ht="11.85" customHeight="1" x14ac:dyDescent="0.2">
      <c r="A28" s="106"/>
      <c r="C28" s="122"/>
      <c r="D28" s="65"/>
      <c r="F28" s="43"/>
      <c r="H28" s="43"/>
      <c r="I28"/>
      <c r="K28"/>
      <c r="L28"/>
      <c r="M28" s="202"/>
      <c r="N28" s="65"/>
      <c r="O28" s="33"/>
      <c r="P28" s="48"/>
      <c r="Q28" s="33"/>
      <c r="R28" s="48"/>
      <c r="S28" s="33"/>
      <c r="T28" s="115"/>
      <c r="U28" s="33"/>
      <c r="V28"/>
      <c r="W28" s="202"/>
      <c r="X28"/>
      <c r="Y28" s="33"/>
      <c r="Z28" s="48"/>
      <c r="AA28" s="33"/>
      <c r="AB28" s="48"/>
      <c r="AC28" s="33"/>
      <c r="AD28" s="115"/>
      <c r="AE28" s="33"/>
      <c r="AF28" s="35"/>
      <c r="AG28" s="202"/>
      <c r="AH28" s="219"/>
    </row>
    <row r="29" spans="1:34" ht="18.600000000000001" customHeight="1" x14ac:dyDescent="0.2">
      <c r="A29" s="293" t="s">
        <v>125</v>
      </c>
      <c r="B29" s="298"/>
      <c r="C29" s="299"/>
      <c r="D29" s="116"/>
      <c r="E29" s="116"/>
      <c r="F29" s="116"/>
      <c r="G29" s="116"/>
      <c r="H29" s="116"/>
      <c r="I29" s="116"/>
      <c r="J29" s="116"/>
      <c r="K29" s="116"/>
      <c r="L29" s="116"/>
      <c r="M29" s="116"/>
      <c r="N29" s="116"/>
      <c r="O29" s="116"/>
      <c r="P29" s="116"/>
      <c r="Q29" s="116"/>
      <c r="R29" s="116"/>
      <c r="S29" s="116"/>
      <c r="T29" s="236"/>
      <c r="U29" s="116"/>
      <c r="V29" s="116"/>
      <c r="W29" s="116"/>
      <c r="X29" s="116"/>
      <c r="Y29" s="116"/>
      <c r="Z29" s="116"/>
      <c r="AA29" s="116"/>
      <c r="AB29" s="116"/>
      <c r="AC29" s="116"/>
      <c r="AD29" s="236"/>
      <c r="AE29" s="116"/>
      <c r="AF29" s="236"/>
      <c r="AG29" s="116"/>
      <c r="AH29" s="219"/>
    </row>
    <row r="30" spans="1:34" ht="18.600000000000001" customHeight="1" x14ac:dyDescent="0.2">
      <c r="A30" s="107"/>
      <c r="B30" s="296" t="s">
        <v>4</v>
      </c>
      <c r="C30" s="297"/>
      <c r="D30" s="73"/>
      <c r="E30" s="33">
        <v>147400000</v>
      </c>
      <c r="F30" s="48"/>
      <c r="G30" s="33">
        <v>188900000</v>
      </c>
      <c r="H30" s="48"/>
      <c r="I30" s="33">
        <v>192300000</v>
      </c>
      <c r="J30" s="115"/>
      <c r="K30" s="33">
        <v>191700000</v>
      </c>
      <c r="L30" s="66"/>
      <c r="M30" s="201">
        <f>SUM(E30:K30)</f>
        <v>720300000</v>
      </c>
      <c r="N30" s="73"/>
      <c r="O30" s="33">
        <v>195000000</v>
      </c>
      <c r="P30" s="48"/>
      <c r="Q30" s="33">
        <v>191800000</v>
      </c>
      <c r="R30" s="48"/>
      <c r="S30" s="33">
        <v>195200000</v>
      </c>
      <c r="T30" s="115"/>
      <c r="U30" s="33">
        <v>206800000</v>
      </c>
      <c r="V30" s="66"/>
      <c r="W30" s="201">
        <f>SUM(O30:U30)</f>
        <v>788800000</v>
      </c>
      <c r="X30" s="115"/>
      <c r="Y30" s="33">
        <v>146000000</v>
      </c>
      <c r="Z30" s="48"/>
      <c r="AA30" s="33">
        <v>132700000</v>
      </c>
      <c r="AB30" s="48"/>
      <c r="AC30" s="33">
        <v>134000000</v>
      </c>
      <c r="AD30" s="115"/>
      <c r="AE30" s="33">
        <v>136500000</v>
      </c>
      <c r="AF30" s="34"/>
      <c r="AG30" s="201">
        <f>SUM(Y30:AE30)</f>
        <v>549200000</v>
      </c>
      <c r="AH30" s="219"/>
    </row>
    <row r="31" spans="1:34" ht="18.600000000000001" customHeight="1" x14ac:dyDescent="0.2">
      <c r="A31" s="105"/>
      <c r="B31" s="271" t="s">
        <v>5</v>
      </c>
      <c r="C31" s="272"/>
      <c r="D31" s="73"/>
      <c r="E31" s="28">
        <v>62800000</v>
      </c>
      <c r="F31" s="48"/>
      <c r="G31" s="28">
        <v>71800000</v>
      </c>
      <c r="H31" s="48"/>
      <c r="I31" s="28">
        <v>73500000</v>
      </c>
      <c r="J31" s="115"/>
      <c r="K31" s="28">
        <v>70700000</v>
      </c>
      <c r="L31" s="115"/>
      <c r="M31" s="266">
        <f>SUM(E31:K31)</f>
        <v>278800000</v>
      </c>
      <c r="N31" s="73"/>
      <c r="O31" s="28">
        <v>73500000</v>
      </c>
      <c r="P31" s="48"/>
      <c r="Q31" s="28">
        <v>69300000</v>
      </c>
      <c r="R31" s="48"/>
      <c r="S31" s="28">
        <v>66200000</v>
      </c>
      <c r="T31" s="115"/>
      <c r="U31" s="28">
        <v>71200000</v>
      </c>
      <c r="V31" s="115"/>
      <c r="W31" s="266">
        <f>SUM(O31:U31)</f>
        <v>280200000</v>
      </c>
      <c r="X31" s="115"/>
      <c r="Y31" s="28">
        <v>44600000</v>
      </c>
      <c r="Z31" s="48"/>
      <c r="AA31" s="28">
        <v>33600000</v>
      </c>
      <c r="AB31" s="48"/>
      <c r="AC31" s="28">
        <v>32300000</v>
      </c>
      <c r="AD31" s="115"/>
      <c r="AE31" s="28">
        <v>34700000</v>
      </c>
      <c r="AF31" s="34"/>
      <c r="AG31" s="266">
        <f>SUM(Y31:AE31)</f>
        <v>145200000</v>
      </c>
      <c r="AH31" s="219"/>
    </row>
    <row r="32" spans="1:34" ht="18.600000000000001" customHeight="1" x14ac:dyDescent="0.2">
      <c r="A32" s="105"/>
      <c r="B32" s="271" t="s">
        <v>76</v>
      </c>
      <c r="C32" s="272"/>
      <c r="D32" s="73"/>
      <c r="E32" s="209">
        <v>64300000</v>
      </c>
      <c r="F32" s="48"/>
      <c r="G32" s="209">
        <v>90400000</v>
      </c>
      <c r="H32" s="48"/>
      <c r="I32" s="209">
        <v>85200000</v>
      </c>
      <c r="J32" s="115"/>
      <c r="K32" s="209">
        <v>83400000</v>
      </c>
      <c r="L32" s="115"/>
      <c r="M32" s="267">
        <f>SUM(E32:K32)</f>
        <v>323300000</v>
      </c>
      <c r="N32" s="73"/>
      <c r="O32" s="209">
        <v>85200000</v>
      </c>
      <c r="P32" s="48"/>
      <c r="Q32" s="209">
        <v>86600000</v>
      </c>
      <c r="R32" s="48"/>
      <c r="S32" s="209">
        <v>88000000</v>
      </c>
      <c r="T32" s="115"/>
      <c r="U32" s="209">
        <v>93700000</v>
      </c>
      <c r="V32" s="115"/>
      <c r="W32" s="267">
        <f>SUM(O32:U32)</f>
        <v>353500000</v>
      </c>
      <c r="X32" s="115"/>
      <c r="Y32" s="209">
        <v>75300000</v>
      </c>
      <c r="Z32" s="48"/>
      <c r="AA32" s="209">
        <v>70500000</v>
      </c>
      <c r="AB32" s="48"/>
      <c r="AC32" s="209">
        <v>67100000</v>
      </c>
      <c r="AD32" s="115"/>
      <c r="AE32" s="209">
        <v>70600000</v>
      </c>
      <c r="AF32" s="34"/>
      <c r="AG32" s="267">
        <f>SUM(Y32:AE32)</f>
        <v>283500000</v>
      </c>
      <c r="AH32" s="219"/>
    </row>
    <row r="33" spans="1:34" ht="18.600000000000001" customHeight="1" x14ac:dyDescent="0.2">
      <c r="A33" s="105"/>
      <c r="B33" s="271" t="s">
        <v>7</v>
      </c>
      <c r="C33" s="272"/>
      <c r="D33" s="73"/>
      <c r="E33" s="268">
        <v>20300000</v>
      </c>
      <c r="F33" s="48"/>
      <c r="G33" s="268">
        <v>26700000</v>
      </c>
      <c r="H33" s="48"/>
      <c r="I33" s="268">
        <v>33600000</v>
      </c>
      <c r="K33" s="268">
        <v>37600000</v>
      </c>
      <c r="L33"/>
      <c r="M33" s="269">
        <f>SUM(E33:K33)</f>
        <v>118200000</v>
      </c>
      <c r="N33" s="73"/>
      <c r="O33" s="268">
        <v>36300000</v>
      </c>
      <c r="P33" s="48"/>
      <c r="Q33" s="268">
        <v>35900000</v>
      </c>
      <c r="R33" s="48"/>
      <c r="S33" s="268">
        <v>41000000</v>
      </c>
      <c r="U33" s="268">
        <v>41900000</v>
      </c>
      <c r="V33"/>
      <c r="W33" s="269">
        <f>SUM(O33:U33)</f>
        <v>155100000</v>
      </c>
      <c r="X33"/>
      <c r="Y33" s="268">
        <f>Y30-SUM(Y31:Y32)</f>
        <v>26100000</v>
      </c>
      <c r="Z33" s="48"/>
      <c r="AA33" s="268">
        <f>AA30-SUM(AA31:AA32)</f>
        <v>28600000</v>
      </c>
      <c r="AB33" s="48"/>
      <c r="AC33" s="268">
        <f>AC30-SUM(AC31:AC32)</f>
        <v>34600000</v>
      </c>
      <c r="AE33" s="268">
        <f>AE30-SUM(AE31:AE32)</f>
        <v>31200000</v>
      </c>
      <c r="AF33" s="34"/>
      <c r="AG33" s="269">
        <f>SUM(Y33:AE33)</f>
        <v>120500000</v>
      </c>
      <c r="AH33" s="219"/>
    </row>
    <row r="34" spans="1:34" ht="18.600000000000001" customHeight="1" x14ac:dyDescent="0.2">
      <c r="A34" s="105"/>
      <c r="B34" s="271" t="s">
        <v>141</v>
      </c>
      <c r="C34" s="272"/>
      <c r="D34" s="73"/>
      <c r="E34" s="56">
        <f>ROUND((E33/E30),3)</f>
        <v>0.13800000000000001</v>
      </c>
      <c r="F34" s="48"/>
      <c r="G34" s="56">
        <f>ROUND((G33/G30),3)</f>
        <v>0.14099999999999999</v>
      </c>
      <c r="H34" s="48"/>
      <c r="I34" s="56">
        <f>ROUND((I33/I30),3)</f>
        <v>0.17499999999999999</v>
      </c>
      <c r="K34" s="56">
        <f>ROUND((K33/K30),3)</f>
        <v>0.19600000000000001</v>
      </c>
      <c r="L34"/>
      <c r="M34" s="270">
        <f>ROUND(M33/M30,3)</f>
        <v>0.16400000000000001</v>
      </c>
      <c r="N34" s="73"/>
      <c r="O34" s="56">
        <f>ROUND((O33/O30),3)</f>
        <v>0.186</v>
      </c>
      <c r="Q34" s="56">
        <f>ROUND((Q33/Q30),3)</f>
        <v>0.187</v>
      </c>
      <c r="R34" s="34"/>
      <c r="S34" s="56">
        <f>ROUND((S33/S30),3)</f>
        <v>0.21</v>
      </c>
      <c r="T34" s="34"/>
      <c r="U34" s="56">
        <f>ROUND((U33/U30),3)</f>
        <v>0.20300000000000001</v>
      </c>
      <c r="V34"/>
      <c r="W34" s="270">
        <f>ROUND(W33/W30,3)</f>
        <v>0.19700000000000001</v>
      </c>
      <c r="X34"/>
      <c r="Y34" s="56">
        <f>ROUND((Y33/Y30),3)</f>
        <v>0.17899999999999999</v>
      </c>
      <c r="Z34"/>
      <c r="AA34" s="56">
        <f>ROUND((AA33/AA30),3)</f>
        <v>0.216</v>
      </c>
      <c r="AB34" s="34"/>
      <c r="AC34" s="56">
        <f>ROUND((AC33/AC30),3)</f>
        <v>0.25800000000000001</v>
      </c>
      <c r="AD34" s="34"/>
      <c r="AE34" s="56">
        <f>ROUND((AE33/AE30),3)</f>
        <v>0.22900000000000001</v>
      </c>
      <c r="AF34" s="34"/>
      <c r="AG34" s="270">
        <f>ROUND(AG33/AG30,3)</f>
        <v>0.219</v>
      </c>
      <c r="AH34" s="219"/>
    </row>
    <row r="35" spans="1:34" ht="18.600000000000001" customHeight="1" x14ac:dyDescent="0.2">
      <c r="A35" s="105"/>
      <c r="B35" s="300" t="s">
        <v>65</v>
      </c>
      <c r="C35" s="272"/>
      <c r="D35" s="73"/>
      <c r="E35" s="33">
        <v>451200000</v>
      </c>
      <c r="F35" s="48"/>
      <c r="G35" s="33">
        <v>614200000</v>
      </c>
      <c r="H35" s="48"/>
      <c r="I35" s="33">
        <v>623500000</v>
      </c>
      <c r="J35" s="115">
        <v>0</v>
      </c>
      <c r="K35" s="33">
        <v>625600000</v>
      </c>
      <c r="L35"/>
      <c r="M35" s="201"/>
      <c r="N35" s="73"/>
      <c r="O35" s="33">
        <v>631200000</v>
      </c>
      <c r="P35" s="48"/>
      <c r="Q35" s="33">
        <v>640800000</v>
      </c>
      <c r="R35" s="48"/>
      <c r="S35" s="33">
        <v>649400000</v>
      </c>
      <c r="T35" s="115"/>
      <c r="U35" s="33">
        <v>648600000</v>
      </c>
      <c r="V35"/>
      <c r="W35" s="201"/>
      <c r="X35"/>
      <c r="Y35" s="33">
        <v>524800000</v>
      </c>
      <c r="Z35" s="48"/>
      <c r="AA35" s="33">
        <v>492400000</v>
      </c>
      <c r="AB35" s="48"/>
      <c r="AC35" s="33">
        <v>500900000</v>
      </c>
      <c r="AD35" s="115"/>
      <c r="AE35" s="33">
        <v>508000000</v>
      </c>
      <c r="AF35" s="34"/>
      <c r="AG35" s="201"/>
      <c r="AH35" s="219"/>
    </row>
    <row r="36" spans="1:34" ht="11.85" customHeight="1" x14ac:dyDescent="0.2">
      <c r="A36" s="106"/>
      <c r="C36" s="122"/>
      <c r="D36" s="65"/>
      <c r="F36" s="43"/>
      <c r="H36" s="43"/>
      <c r="I36"/>
      <c r="K36"/>
      <c r="L36"/>
      <c r="M36" s="202"/>
      <c r="N36" s="65"/>
      <c r="R36" s="35"/>
      <c r="S36"/>
      <c r="T36" s="35"/>
      <c r="U36"/>
      <c r="V36"/>
      <c r="W36" s="202"/>
      <c r="X36"/>
      <c r="Z36"/>
      <c r="AB36" s="35"/>
      <c r="AC36"/>
      <c r="AD36" s="35"/>
      <c r="AE36"/>
      <c r="AF36" s="35"/>
      <c r="AG36" s="202"/>
      <c r="AH36" s="219"/>
    </row>
    <row r="37" spans="1:34" ht="18.600000000000001" customHeight="1" x14ac:dyDescent="0.2">
      <c r="A37" s="293" t="s">
        <v>82</v>
      </c>
      <c r="B37" s="294"/>
      <c r="C37" s="295"/>
      <c r="D37" s="116"/>
      <c r="E37" s="116"/>
      <c r="F37" s="116"/>
      <c r="G37" s="116"/>
      <c r="H37" s="116"/>
      <c r="I37" s="116"/>
      <c r="J37" s="116"/>
      <c r="K37" s="116"/>
      <c r="L37" s="116"/>
      <c r="M37" s="116"/>
      <c r="N37" s="116"/>
      <c r="O37" s="116"/>
      <c r="P37" s="116"/>
      <c r="Q37" s="116"/>
      <c r="R37" s="116"/>
      <c r="S37" s="116"/>
      <c r="T37" s="236"/>
      <c r="U37" s="116"/>
      <c r="V37" s="116"/>
      <c r="W37" s="116"/>
      <c r="X37" s="116"/>
      <c r="Y37" s="116"/>
      <c r="Z37" s="116"/>
      <c r="AA37" s="116"/>
      <c r="AB37" s="116"/>
      <c r="AC37" s="116"/>
      <c r="AD37" s="236"/>
      <c r="AE37" s="116"/>
      <c r="AF37" s="116"/>
      <c r="AG37" s="116"/>
      <c r="AH37" s="219"/>
    </row>
    <row r="38" spans="1:34" ht="11.85" customHeight="1" x14ac:dyDescent="0.2">
      <c r="A38" s="105"/>
      <c r="D38" s="65"/>
      <c r="F38" s="43"/>
      <c r="H38" s="43"/>
      <c r="I38"/>
      <c r="K38"/>
      <c r="L38"/>
      <c r="M38" s="202"/>
      <c r="N38" s="65"/>
      <c r="R38" s="35"/>
      <c r="S38"/>
      <c r="T38" s="35"/>
      <c r="U38"/>
      <c r="V38"/>
      <c r="W38" s="202"/>
      <c r="X38"/>
      <c r="Z38"/>
      <c r="AB38" s="35"/>
      <c r="AC38"/>
      <c r="AD38" s="35"/>
      <c r="AE38"/>
      <c r="AF38" s="35"/>
      <c r="AG38" s="202"/>
      <c r="AH38" s="219"/>
    </row>
    <row r="39" spans="1:34" ht="18.600000000000001" customHeight="1" x14ac:dyDescent="0.2">
      <c r="A39" s="291" t="s">
        <v>83</v>
      </c>
      <c r="B39" s="272"/>
      <c r="C39" s="272"/>
      <c r="D39" s="65"/>
      <c r="F39" s="43"/>
      <c r="H39" s="43"/>
      <c r="I39"/>
      <c r="K39"/>
      <c r="L39"/>
      <c r="M39" s="204"/>
      <c r="N39" s="65"/>
      <c r="R39" s="35"/>
      <c r="S39"/>
      <c r="T39" s="35"/>
      <c r="U39"/>
      <c r="V39"/>
      <c r="W39" s="204"/>
      <c r="X39"/>
      <c r="Z39"/>
      <c r="AB39" s="35"/>
      <c r="AC39"/>
      <c r="AD39" s="35"/>
      <c r="AE39"/>
      <c r="AF39" s="35"/>
      <c r="AG39" s="204"/>
      <c r="AH39" s="219"/>
    </row>
    <row r="40" spans="1:34" ht="18.600000000000001" customHeight="1" x14ac:dyDescent="0.2">
      <c r="A40" s="105"/>
      <c r="B40" s="271" t="s">
        <v>84</v>
      </c>
      <c r="C40" s="272"/>
      <c r="D40" s="73"/>
      <c r="E40" s="64">
        <f>E45-SUM(E33,E25,E17,E41:E44)</f>
        <v>-27000000</v>
      </c>
      <c r="F40" s="48"/>
      <c r="G40" s="64">
        <f>G45-SUM(G33,G25,G17,G41:G44)</f>
        <v>-34000000</v>
      </c>
      <c r="H40" s="48"/>
      <c r="I40" s="64">
        <f>I45-SUM(I33,I25,I17,I41:I44)</f>
        <v>-25400000</v>
      </c>
      <c r="K40" s="64">
        <f>K45-SUM(K33,K25,K17,K41:K44)</f>
        <v>-29600000</v>
      </c>
      <c r="L40"/>
      <c r="M40" s="205">
        <f t="shared" ref="M40:M45" si="0">SUM(E40:K40)</f>
        <v>-116000000</v>
      </c>
      <c r="N40" s="73"/>
      <c r="O40" s="64">
        <f>O45-SUM(O33,O25,O17,O41:O44)</f>
        <v>-26900000</v>
      </c>
      <c r="Q40" s="64">
        <f>Q45-SUM(Q33,Q25,Q17,Q41:Q44)</f>
        <v>-30400000</v>
      </c>
      <c r="R40" s="34"/>
      <c r="S40" s="64">
        <f>S45-SUM(S33,S25,S17,S41:S44)</f>
        <v>-28900000</v>
      </c>
      <c r="T40" s="34"/>
      <c r="U40" s="64">
        <f>U45-SUM(U33,U25,U17,U41:U44)</f>
        <v>-37300000</v>
      </c>
      <c r="V40"/>
      <c r="W40" s="205">
        <f t="shared" ref="W40:W44" si="1">SUM(O40:U40)</f>
        <v>-123500000</v>
      </c>
      <c r="X40"/>
      <c r="Y40" s="64">
        <f>Y45-SUM(Y33,Y25,Y17,Y41:Y44)</f>
        <v>-26100000</v>
      </c>
      <c r="Z40"/>
      <c r="AA40" s="64">
        <f>AA45-SUM(AA33,AA25,AA17,AA41:AA44)</f>
        <v>-33400000</v>
      </c>
      <c r="AB40" s="34"/>
      <c r="AC40" s="64">
        <f>AC45-SUM(AC33,AC25,AC17,AC41:AC44)</f>
        <v>-31000000</v>
      </c>
      <c r="AD40" s="34"/>
      <c r="AE40" s="64">
        <f>AE45-SUM(AE33,AE25,AE17,AE41:AE44)</f>
        <v>-32100000</v>
      </c>
      <c r="AF40" s="34"/>
      <c r="AG40" s="205">
        <f t="shared" ref="AG40:AG45" si="2">SUM(Y40:AE40)</f>
        <v>-122600000</v>
      </c>
      <c r="AH40" s="219"/>
    </row>
    <row r="41" spans="1:34" ht="18.600000000000001" customHeight="1" x14ac:dyDescent="0.2">
      <c r="A41" s="105"/>
      <c r="B41" s="271" t="str">
        <f>'Web Supplement GM'!$B$20</f>
        <v>Amortization of purchased intangible assets</v>
      </c>
      <c r="C41" s="271"/>
      <c r="D41" s="73"/>
      <c r="E41" s="17">
        <v>-34700000</v>
      </c>
      <c r="F41" s="48"/>
      <c r="G41" s="17">
        <v>-62100000</v>
      </c>
      <c r="H41" s="48"/>
      <c r="I41" s="17">
        <v>-58900000</v>
      </c>
      <c r="K41" s="17">
        <v>-56600000</v>
      </c>
      <c r="L41"/>
      <c r="M41" s="206">
        <f t="shared" si="0"/>
        <v>-212300000</v>
      </c>
      <c r="N41" s="73"/>
      <c r="O41" s="17">
        <v>-54500000</v>
      </c>
      <c r="Q41" s="17">
        <v>-54500000</v>
      </c>
      <c r="R41" s="34"/>
      <c r="S41" s="17">
        <v>-45400000</v>
      </c>
      <c r="T41" s="34"/>
      <c r="U41" s="17">
        <v>-44600000</v>
      </c>
      <c r="V41"/>
      <c r="W41" s="206">
        <f t="shared" si="1"/>
        <v>-199000000</v>
      </c>
      <c r="X41"/>
      <c r="Y41" s="17">
        <v>-42000000</v>
      </c>
      <c r="Z41"/>
      <c r="AA41" s="17">
        <v>-42900000</v>
      </c>
      <c r="AB41" s="34"/>
      <c r="AC41" s="17">
        <v>-43600000</v>
      </c>
      <c r="AD41" s="34"/>
      <c r="AE41" s="17">
        <v>-43500000</v>
      </c>
      <c r="AF41" s="34"/>
      <c r="AG41" s="206">
        <f t="shared" si="2"/>
        <v>-172000000</v>
      </c>
      <c r="AH41" s="219"/>
    </row>
    <row r="42" spans="1:34" ht="18.600000000000001" customHeight="1" x14ac:dyDescent="0.2">
      <c r="A42" s="105"/>
      <c r="B42" s="271" t="s">
        <v>36</v>
      </c>
      <c r="C42" s="271"/>
      <c r="D42" s="73"/>
      <c r="E42" s="17">
        <v>-7000000</v>
      </c>
      <c r="F42" s="48"/>
      <c r="G42" s="17">
        <v>-26500000</v>
      </c>
      <c r="H42" s="48"/>
      <c r="I42" s="17">
        <v>-22000000</v>
      </c>
      <c r="K42" s="17">
        <v>-16900000</v>
      </c>
      <c r="L42"/>
      <c r="M42" s="206">
        <f t="shared" si="0"/>
        <v>-72400000</v>
      </c>
      <c r="N42" s="73"/>
      <c r="O42" s="17">
        <v>-23900000</v>
      </c>
      <c r="Q42" s="17">
        <v>-33900000</v>
      </c>
      <c r="R42" s="34"/>
      <c r="S42" s="17">
        <v>-17400000</v>
      </c>
      <c r="T42" s="34"/>
      <c r="U42" s="17">
        <v>-6400000</v>
      </c>
      <c r="V42"/>
      <c r="W42" s="206">
        <f t="shared" si="1"/>
        <v>-81600000</v>
      </c>
      <c r="X42"/>
      <c r="Y42" s="17">
        <v>-8900000</v>
      </c>
      <c r="Z42"/>
      <c r="AA42" s="17">
        <v>-2700000</v>
      </c>
      <c r="AB42" s="34"/>
      <c r="AC42" s="17">
        <v>-1300000</v>
      </c>
      <c r="AD42" s="34"/>
      <c r="AE42" s="17">
        <v>-6200000</v>
      </c>
      <c r="AF42" s="34"/>
      <c r="AG42" s="206">
        <f t="shared" si="2"/>
        <v>-19100000</v>
      </c>
      <c r="AH42" s="219"/>
    </row>
    <row r="43" spans="1:34" ht="18.600000000000001" customHeight="1" x14ac:dyDescent="0.2">
      <c r="A43" s="105"/>
      <c r="B43" s="271" t="s">
        <v>37</v>
      </c>
      <c r="C43" s="272"/>
      <c r="D43" s="73"/>
      <c r="E43" s="17">
        <v>-35400000</v>
      </c>
      <c r="F43" s="48"/>
      <c r="G43" s="17">
        <v>-42100000</v>
      </c>
      <c r="H43" s="48"/>
      <c r="I43" s="17">
        <v>-37900000</v>
      </c>
      <c r="K43" s="17">
        <v>-35700000</v>
      </c>
      <c r="L43"/>
      <c r="M43" s="206">
        <f t="shared" si="0"/>
        <v>-151100000</v>
      </c>
      <c r="N43" s="73"/>
      <c r="O43" s="17">
        <v>-38800000</v>
      </c>
      <c r="Q43" s="17">
        <v>-38100000</v>
      </c>
      <c r="R43" s="34"/>
      <c r="S43" s="17">
        <v>-38100000</v>
      </c>
      <c r="T43" s="34"/>
      <c r="U43" s="17">
        <v>-48500000</v>
      </c>
      <c r="V43"/>
      <c r="W43" s="206">
        <f t="shared" si="1"/>
        <v>-163500000</v>
      </c>
      <c r="X43"/>
      <c r="Y43" s="17">
        <v>-37500000</v>
      </c>
      <c r="Z43"/>
      <c r="AA43" s="17">
        <v>-40800000</v>
      </c>
      <c r="AB43" s="34"/>
      <c r="AC43" s="17">
        <v>-36600000</v>
      </c>
      <c r="AD43" s="34"/>
      <c r="AE43" s="17">
        <v>-36600000</v>
      </c>
      <c r="AF43" s="34"/>
      <c r="AG43" s="206">
        <f t="shared" si="2"/>
        <v>-151500000</v>
      </c>
      <c r="AH43" s="219"/>
    </row>
    <row r="44" spans="1:34" ht="20.85" customHeight="1" x14ac:dyDescent="0.2">
      <c r="A44" s="105"/>
      <c r="B44" s="271" t="s">
        <v>112</v>
      </c>
      <c r="C44" s="272"/>
      <c r="D44" s="73"/>
      <c r="E44" s="71">
        <v>-12000000</v>
      </c>
      <c r="F44" s="48"/>
      <c r="G44" s="71">
        <v>-6700000</v>
      </c>
      <c r="H44" s="48"/>
      <c r="I44" s="71">
        <v>-10900000</v>
      </c>
      <c r="K44" s="71">
        <v>-20500000</v>
      </c>
      <c r="L44"/>
      <c r="M44" s="207">
        <f t="shared" si="0"/>
        <v>-50100000</v>
      </c>
      <c r="N44" s="73"/>
      <c r="O44" s="71">
        <v>-8000000</v>
      </c>
      <c r="Q44" s="71">
        <v>-6300000</v>
      </c>
      <c r="R44" s="34"/>
      <c r="S44" s="71">
        <v>-7500000</v>
      </c>
      <c r="T44" s="34"/>
      <c r="U44" s="71">
        <v>-10600000</v>
      </c>
      <c r="V44"/>
      <c r="W44" s="207">
        <f t="shared" si="1"/>
        <v>-32400000</v>
      </c>
      <c r="X44"/>
      <c r="Y44" s="71">
        <v>-12300000</v>
      </c>
      <c r="Z44"/>
      <c r="AA44" s="71">
        <v>-8400000</v>
      </c>
      <c r="AB44" s="34"/>
      <c r="AC44" s="71">
        <v>-22200000</v>
      </c>
      <c r="AD44" s="34"/>
      <c r="AE44" s="71">
        <v>-10600000</v>
      </c>
      <c r="AF44" s="34"/>
      <c r="AG44" s="207">
        <f t="shared" si="2"/>
        <v>-53500000</v>
      </c>
      <c r="AH44" s="219"/>
    </row>
    <row r="45" spans="1:34" ht="18.600000000000001" customHeight="1" x14ac:dyDescent="0.2">
      <c r="A45" s="291" t="s">
        <v>85</v>
      </c>
      <c r="B45" s="273"/>
      <c r="C45" s="273"/>
      <c r="D45" s="73"/>
      <c r="E45" s="17">
        <v>137000000</v>
      </c>
      <c r="F45" s="48"/>
      <c r="G45" s="17">
        <v>93600000</v>
      </c>
      <c r="H45" s="48"/>
      <c r="I45" s="17">
        <v>121300000</v>
      </c>
      <c r="K45" s="17">
        <v>96900000</v>
      </c>
      <c r="L45"/>
      <c r="M45" s="203">
        <f t="shared" si="0"/>
        <v>448800000</v>
      </c>
      <c r="N45" s="73"/>
      <c r="O45" s="17">
        <v>109200000</v>
      </c>
      <c r="Q45" s="17">
        <v>61600000</v>
      </c>
      <c r="R45" s="34"/>
      <c r="S45" s="17">
        <v>116400000</v>
      </c>
      <c r="T45" s="34"/>
      <c r="U45" s="17">
        <v>173500000</v>
      </c>
      <c r="V45"/>
      <c r="W45" s="203">
        <f>SUM(O45:U45)</f>
        <v>460700000</v>
      </c>
      <c r="X45"/>
      <c r="Y45" s="17">
        <v>97500000</v>
      </c>
      <c r="Z45"/>
      <c r="AA45" s="17">
        <v>127800000</v>
      </c>
      <c r="AB45" s="34"/>
      <c r="AC45" s="17">
        <v>150500000</v>
      </c>
      <c r="AD45" s="34"/>
      <c r="AE45" s="17">
        <v>216200000</v>
      </c>
      <c r="AF45" s="34"/>
      <c r="AG45" s="203">
        <f t="shared" si="2"/>
        <v>592000000</v>
      </c>
      <c r="AH45" s="219"/>
    </row>
    <row r="46" spans="1:34" ht="11.85" customHeight="1" x14ac:dyDescent="0.2">
      <c r="A46" s="291"/>
      <c r="B46" s="272"/>
      <c r="C46" s="272"/>
      <c r="D46" s="65"/>
      <c r="E46" s="64"/>
      <c r="F46" s="43"/>
      <c r="G46" s="64"/>
      <c r="H46" s="43"/>
      <c r="I46" s="64"/>
      <c r="K46" s="64"/>
      <c r="L46"/>
      <c r="M46" s="205"/>
      <c r="N46" s="65"/>
      <c r="O46" s="64"/>
      <c r="Q46" s="64"/>
      <c r="R46" s="35"/>
      <c r="S46" s="64"/>
      <c r="T46" s="35"/>
      <c r="U46" s="64"/>
      <c r="V46"/>
      <c r="W46" s="205"/>
      <c r="X46"/>
      <c r="Y46" s="64"/>
      <c r="Z46"/>
      <c r="AA46" s="64"/>
      <c r="AB46" s="35"/>
      <c r="AC46" s="64"/>
      <c r="AD46" s="35"/>
      <c r="AE46" s="64"/>
      <c r="AF46" s="35"/>
      <c r="AG46" s="205"/>
      <c r="AH46" s="219"/>
    </row>
    <row r="47" spans="1:34" x14ac:dyDescent="0.2">
      <c r="A47" s="292" t="s">
        <v>145</v>
      </c>
      <c r="B47" s="282"/>
      <c r="C47" s="282"/>
      <c r="D47" s="73"/>
      <c r="E47" s="71">
        <v>-8200000</v>
      </c>
      <c r="F47" s="48"/>
      <c r="G47" s="71">
        <v>-49000000</v>
      </c>
      <c r="H47" s="48"/>
      <c r="I47" s="71">
        <v>-46400000</v>
      </c>
      <c r="K47" s="71">
        <v>-33900000</v>
      </c>
      <c r="L47"/>
      <c r="M47" s="207">
        <f>SUM(E47:K47)</f>
        <v>-137500000</v>
      </c>
      <c r="N47" s="73"/>
      <c r="O47" s="71">
        <v>-52000000</v>
      </c>
      <c r="Q47" s="71">
        <v>1254800000</v>
      </c>
      <c r="R47" s="34"/>
      <c r="S47" s="71">
        <v>-75800000</v>
      </c>
      <c r="T47" s="34"/>
      <c r="U47" s="71">
        <v>-83300000</v>
      </c>
      <c r="V47"/>
      <c r="W47" s="207">
        <f>SUM(O47:U47)</f>
        <v>1043700000</v>
      </c>
      <c r="X47"/>
      <c r="Y47" s="71">
        <v>-30800000</v>
      </c>
      <c r="Z47"/>
      <c r="AA47" s="71">
        <v>-38600000</v>
      </c>
      <c r="AB47" s="34"/>
      <c r="AC47" s="71">
        <v>-39000000</v>
      </c>
      <c r="AD47" s="34"/>
      <c r="AE47" s="71">
        <v>-59600000</v>
      </c>
      <c r="AF47" s="34"/>
      <c r="AG47" s="207">
        <f>SUM(Y47:AE47)</f>
        <v>-168000000</v>
      </c>
      <c r="AH47" s="219"/>
    </row>
    <row r="48" spans="1:34" ht="11.85" customHeight="1" x14ac:dyDescent="0.2">
      <c r="A48" s="291"/>
      <c r="B48" s="272"/>
      <c r="C48" s="272"/>
      <c r="D48" s="65"/>
      <c r="E48" s="17"/>
      <c r="F48" s="43"/>
      <c r="G48" s="17"/>
      <c r="H48" s="43"/>
      <c r="I48" s="17"/>
      <c r="K48" s="17"/>
      <c r="L48"/>
      <c r="M48" s="206"/>
      <c r="N48" s="65"/>
      <c r="O48" s="17"/>
      <c r="Q48" s="17"/>
      <c r="R48" s="35"/>
      <c r="S48" s="17"/>
      <c r="T48" s="35"/>
      <c r="U48" s="17"/>
      <c r="V48"/>
      <c r="W48" s="206"/>
      <c r="X48"/>
      <c r="Y48" s="17"/>
      <c r="Z48"/>
      <c r="AA48" s="17"/>
      <c r="AB48" s="35"/>
      <c r="AC48" s="17"/>
      <c r="AD48" s="35"/>
      <c r="AE48" s="17"/>
      <c r="AF48" s="35"/>
      <c r="AG48" s="206"/>
      <c r="AH48" s="219"/>
    </row>
    <row r="49" spans="1:34" ht="18.600000000000001" customHeight="1" thickBot="1" x14ac:dyDescent="0.25">
      <c r="A49" s="291" t="s">
        <v>133</v>
      </c>
      <c r="B49" s="273"/>
      <c r="C49" s="273"/>
      <c r="D49" s="73"/>
      <c r="E49" s="69">
        <f>SUM(E45,E47)</f>
        <v>128800000</v>
      </c>
      <c r="F49" s="48"/>
      <c r="G49" s="69">
        <f>SUM(G45,G47)</f>
        <v>44600000</v>
      </c>
      <c r="H49" s="48"/>
      <c r="I49" s="69">
        <f>SUM(I45,I47)</f>
        <v>74900000</v>
      </c>
      <c r="K49" s="69">
        <f>SUM(K45,K47)</f>
        <v>63000000</v>
      </c>
      <c r="L49"/>
      <c r="M49" s="208">
        <f>SUM(M45,M47)</f>
        <v>311300000</v>
      </c>
      <c r="N49" s="73"/>
      <c r="O49" s="69">
        <f>SUM(O45,O47)</f>
        <v>57200000</v>
      </c>
      <c r="Q49" s="69">
        <f>SUM(Q45,Q47)</f>
        <v>1316400000</v>
      </c>
      <c r="R49" s="34"/>
      <c r="S49" s="69">
        <f>SUM(S45,S47)</f>
        <v>40600000</v>
      </c>
      <c r="T49" s="34"/>
      <c r="U49" s="69">
        <f>SUM(U45,U47)</f>
        <v>90200000</v>
      </c>
      <c r="V49"/>
      <c r="W49" s="208">
        <f>SUM(W45,W47)</f>
        <v>1504400000</v>
      </c>
      <c r="X49"/>
      <c r="Y49" s="69">
        <f>SUM(Y45,Y47)</f>
        <v>66700000</v>
      </c>
      <c r="Z49"/>
      <c r="AA49" s="69">
        <f>SUM(AA45,AA47)</f>
        <v>89200000</v>
      </c>
      <c r="AB49" s="34"/>
      <c r="AC49" s="69">
        <f>SUM(AC45,AC47)</f>
        <v>111500000</v>
      </c>
      <c r="AD49" s="34"/>
      <c r="AE49" s="69">
        <f>SUM(AE45,AE47)</f>
        <v>156600000</v>
      </c>
      <c r="AF49" s="34"/>
      <c r="AG49" s="208">
        <f>SUM(AG45,AG47)</f>
        <v>424000000</v>
      </c>
      <c r="AH49" s="219"/>
    </row>
    <row r="50" spans="1:34" ht="18.600000000000001" customHeight="1" thickTop="1" x14ac:dyDescent="0.2">
      <c r="A50" s="289"/>
      <c r="B50" s="290"/>
      <c r="C50" s="290"/>
      <c r="D50" s="109"/>
      <c r="E50" s="108"/>
      <c r="F50" s="110"/>
      <c r="G50" s="108"/>
      <c r="H50" s="110"/>
      <c r="I50" s="108"/>
      <c r="J50" s="109"/>
      <c r="K50" s="108"/>
      <c r="L50" s="245"/>
      <c r="M50" s="189"/>
      <c r="N50" s="109"/>
      <c r="O50" s="108"/>
      <c r="P50" s="110"/>
      <c r="Q50" s="220"/>
      <c r="R50" s="110"/>
      <c r="S50" s="220"/>
      <c r="T50" s="109"/>
      <c r="U50" s="108"/>
      <c r="V50" s="245"/>
      <c r="W50" s="189"/>
      <c r="X50" s="240"/>
      <c r="Y50" s="220"/>
      <c r="Z50" s="109"/>
      <c r="AA50" s="220"/>
      <c r="AB50" s="109"/>
      <c r="AC50" s="220"/>
      <c r="AD50" s="109"/>
      <c r="AE50" s="220"/>
      <c r="AF50" s="109"/>
      <c r="AG50" s="189"/>
      <c r="AH50" s="219"/>
    </row>
    <row r="51" spans="1:34" ht="18.600000000000001" customHeight="1" x14ac:dyDescent="0.2">
      <c r="A51" s="35"/>
      <c r="B51" s="35"/>
      <c r="C51" s="35"/>
      <c r="D51" s="35"/>
      <c r="E51" s="35"/>
      <c r="F51" s="43"/>
      <c r="G51" s="35"/>
      <c r="H51" s="43"/>
      <c r="I51" s="35"/>
      <c r="J51" s="35"/>
      <c r="K51" s="30"/>
      <c r="L51" s="35"/>
      <c r="M51" s="35"/>
      <c r="N51" s="35"/>
      <c r="O51" s="35"/>
      <c r="P51" s="43"/>
      <c r="Q51" s="4"/>
      <c r="R51" s="43"/>
      <c r="S51" s="4"/>
      <c r="T51" s="35"/>
      <c r="U51" s="30"/>
      <c r="V51" s="35"/>
      <c r="W51" s="35"/>
      <c r="X51" s="35"/>
      <c r="Y51" s="35"/>
      <c r="Z51" s="35"/>
      <c r="AA51" s="35"/>
      <c r="AB51" s="35"/>
      <c r="AC51" s="4"/>
      <c r="AD51" s="35"/>
      <c r="AE51" s="4"/>
      <c r="AF51" s="35"/>
      <c r="AG51" s="35"/>
    </row>
    <row r="52" spans="1:34" ht="17.100000000000001" customHeight="1" x14ac:dyDescent="0.2">
      <c r="I52"/>
      <c r="K52"/>
      <c r="L52"/>
      <c r="M52"/>
      <c r="S52"/>
      <c r="U52"/>
      <c r="V52"/>
      <c r="W52"/>
      <c r="X52"/>
      <c r="Z52"/>
      <c r="AC52"/>
      <c r="AE52"/>
      <c r="AG52"/>
    </row>
    <row r="53" spans="1:34" ht="17.100000000000001" customHeight="1" x14ac:dyDescent="0.2">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row>
    <row r="54" spans="1:34" ht="17.100000000000001" customHeight="1" x14ac:dyDescent="0.2">
      <c r="I54"/>
      <c r="K54"/>
      <c r="L54"/>
      <c r="M54"/>
      <c r="S54"/>
      <c r="U54"/>
      <c r="V54"/>
      <c r="W54"/>
      <c r="X54"/>
      <c r="Z54"/>
      <c r="AC54"/>
      <c r="AE54"/>
      <c r="AG54"/>
    </row>
    <row r="55" spans="1:34" ht="17.100000000000001" customHeight="1" x14ac:dyDescent="0.2">
      <c r="I55"/>
      <c r="K55"/>
      <c r="L55"/>
      <c r="M55"/>
      <c r="S55"/>
      <c r="U55"/>
      <c r="V55"/>
      <c r="W55"/>
      <c r="X55"/>
      <c r="Z55"/>
      <c r="AC55"/>
      <c r="AE55"/>
      <c r="AG55"/>
    </row>
    <row r="56" spans="1:34" ht="17.100000000000001" customHeight="1" x14ac:dyDescent="0.2">
      <c r="I56"/>
      <c r="K56"/>
      <c r="L56"/>
      <c r="M56"/>
      <c r="S56"/>
      <c r="U56"/>
      <c r="V56"/>
      <c r="W56"/>
      <c r="X56"/>
      <c r="Z56"/>
      <c r="AC56"/>
      <c r="AE56"/>
      <c r="AG56"/>
    </row>
    <row r="57" spans="1:34" ht="17.100000000000001" customHeight="1" x14ac:dyDescent="0.2">
      <c r="K57"/>
      <c r="L57"/>
      <c r="M57"/>
      <c r="U57"/>
      <c r="V57"/>
      <c r="W57"/>
      <c r="X57"/>
      <c r="Z57"/>
      <c r="AG57"/>
    </row>
    <row r="58" spans="1:34" ht="17.100000000000001" customHeight="1" x14ac:dyDescent="0.2">
      <c r="K58"/>
      <c r="L58"/>
      <c r="M58"/>
      <c r="U58"/>
      <c r="V58"/>
      <c r="W58"/>
      <c r="X58"/>
      <c r="Z58"/>
      <c r="AG58"/>
    </row>
    <row r="59" spans="1:34" ht="17.100000000000001" customHeight="1" x14ac:dyDescent="0.2">
      <c r="K59"/>
      <c r="L59"/>
      <c r="M59"/>
      <c r="U59"/>
      <c r="V59"/>
      <c r="W59"/>
      <c r="X59"/>
      <c r="Z59"/>
      <c r="AG59"/>
    </row>
    <row r="60" spans="1:34" ht="17.100000000000001" customHeight="1" x14ac:dyDescent="0.2">
      <c r="K60"/>
      <c r="L60"/>
      <c r="M60"/>
      <c r="U60"/>
      <c r="V60"/>
      <c r="W60"/>
      <c r="X60"/>
      <c r="Z60"/>
      <c r="AG60"/>
    </row>
    <row r="61" spans="1:34" ht="17.100000000000001" customHeight="1" x14ac:dyDescent="0.2"/>
  </sheetData>
  <mergeCells count="41">
    <mergeCell ref="A21:C21"/>
    <mergeCell ref="A13:C13"/>
    <mergeCell ref="B14:C14"/>
    <mergeCell ref="B17:C17"/>
    <mergeCell ref="B18:C18"/>
    <mergeCell ref="B19:C19"/>
    <mergeCell ref="B15:C15"/>
    <mergeCell ref="B16:C16"/>
    <mergeCell ref="B34:C34"/>
    <mergeCell ref="A37:C37"/>
    <mergeCell ref="B22:C22"/>
    <mergeCell ref="B25:C25"/>
    <mergeCell ref="B26:C26"/>
    <mergeCell ref="A29:C29"/>
    <mergeCell ref="B33:C33"/>
    <mergeCell ref="B30:C30"/>
    <mergeCell ref="B27:C27"/>
    <mergeCell ref="B35:C35"/>
    <mergeCell ref="B23:C23"/>
    <mergeCell ref="B24:C24"/>
    <mergeCell ref="B31:C31"/>
    <mergeCell ref="B32:C32"/>
    <mergeCell ref="A50:C50"/>
    <mergeCell ref="B41:C41"/>
    <mergeCell ref="B42:C42"/>
    <mergeCell ref="A39:C39"/>
    <mergeCell ref="B40:C40"/>
    <mergeCell ref="B43:C43"/>
    <mergeCell ref="B44:C44"/>
    <mergeCell ref="A45:C45"/>
    <mergeCell ref="A47:C47"/>
    <mergeCell ref="A49:C49"/>
    <mergeCell ref="A46:C46"/>
    <mergeCell ref="A48:C48"/>
    <mergeCell ref="O10:U10"/>
    <mergeCell ref="A1:AG1"/>
    <mergeCell ref="A3:AG3"/>
    <mergeCell ref="A4:AG4"/>
    <mergeCell ref="A5:AG5"/>
    <mergeCell ref="E10:K10"/>
    <mergeCell ref="Y10:AE10"/>
  </mergeCells>
  <printOptions horizontalCentered="1"/>
  <pageMargins left="0.5" right="0.5" top="0.25" bottom="0.5" header="0.5" footer="0.25"/>
  <pageSetup paperSize="5" scale="65" orientation="landscape" r:id="rId1"/>
  <headerFooter>
    <oddFooter>Page &amp;P</oddFooter>
  </headerFooter>
  <ignoredErrors>
    <ignoredError sqref="M18:N18 M26:N26 M34:N34 AB18 X18 V18 V26:AB26 V34:AB34 AD18 AD26 AD34 AF18:AG18 AF26:AG26 AF34:AG3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J90"/>
  <sheetViews>
    <sheetView showGridLines="0" showRuler="0" zoomScaleNormal="100" zoomScaleSheetLayoutView="90" workbookViewId="0">
      <pane xSplit="3" ySplit="12" topLeftCell="D13" activePane="bottomRight" state="frozen"/>
      <selection activeCell="C7" sqref="C7"/>
      <selection pane="topRight" activeCell="C7" sqref="C7"/>
      <selection pane="bottomLeft" activeCell="C7" sqref="C7"/>
      <selection pane="bottomRight" activeCell="D13" sqref="D13"/>
    </sheetView>
  </sheetViews>
  <sheetFormatPr defaultColWidth="13.5703125" defaultRowHeight="12.75" x14ac:dyDescent="0.2"/>
  <cols>
    <col min="1" max="1" width="4.5703125" customWidth="1"/>
    <col min="2" max="2" width="2.5703125" customWidth="1"/>
    <col min="3" max="3" width="41.5703125" customWidth="1"/>
    <col min="4" max="4" width="0.42578125" customWidth="1"/>
    <col min="5" max="5" width="12.42578125" customWidth="1"/>
    <col min="6" max="6" width="0.5703125" customWidth="1"/>
    <col min="7" max="7" width="11.5703125" customWidth="1"/>
    <col min="8" max="8" width="0.5703125" customWidth="1"/>
    <col min="9" max="9" width="12.42578125" style="119" customWidth="1"/>
    <col min="10" max="10" width="0.5703125" customWidth="1"/>
    <col min="11" max="11" width="12.42578125" style="167" customWidth="1"/>
    <col min="12" max="12" width="0.5703125" style="167" customWidth="1"/>
    <col min="13" max="13" width="12.42578125" style="167" customWidth="1"/>
    <col min="14" max="14" width="0.5703125" customWidth="1"/>
    <col min="15" max="15" width="12.42578125" customWidth="1"/>
    <col min="16" max="16" width="0.5703125" customWidth="1"/>
    <col min="17" max="17" width="11.5703125" customWidth="1"/>
    <col min="18" max="18" width="0.5703125" customWidth="1"/>
    <col min="19" max="19" width="12.42578125" style="119" customWidth="1"/>
    <col min="20" max="20" width="0.5703125" customWidth="1"/>
    <col min="21" max="21" width="12.42578125" style="167" customWidth="1"/>
    <col min="22" max="22" width="0.5703125" style="167" customWidth="1"/>
    <col min="23" max="23" width="12.42578125" style="167" customWidth="1"/>
    <col min="24" max="24" width="0.5703125" style="167" customWidth="1"/>
    <col min="25" max="25" width="12.42578125" style="167" customWidth="1"/>
    <col min="26" max="26" width="0.5703125" style="167" customWidth="1"/>
    <col min="27" max="27" width="12.28515625" style="167" customWidth="1"/>
    <col min="28" max="28" width="0.5703125" style="167" customWidth="1"/>
    <col min="29" max="29" width="12.42578125" style="167" customWidth="1"/>
    <col min="30" max="30" width="0.42578125" style="167" customWidth="1"/>
    <col min="31" max="31" width="12.42578125" style="167" customWidth="1"/>
    <col min="32" max="32" width="0.5703125" style="167" customWidth="1"/>
    <col min="33" max="36" width="12.42578125" style="167" customWidth="1"/>
    <col min="37" max="39" width="5.5703125" bestFit="1" customWidth="1"/>
    <col min="40" max="40" width="6" bestFit="1" customWidth="1"/>
    <col min="41" max="49" width="5.5703125" bestFit="1" customWidth="1"/>
    <col min="50" max="50" width="6" bestFit="1" customWidth="1"/>
    <col min="51" max="52" width="5.5703125" bestFit="1" customWidth="1"/>
  </cols>
  <sheetData>
    <row r="1" spans="1:36" ht="55.5" customHeight="1" x14ac:dyDescent="0.2">
      <c r="A1" s="278" t="e" vm="1">
        <v>#VALUE!</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6"/>
      <c r="AI1" s="26"/>
      <c r="AJ1" s="26"/>
    </row>
    <row r="2" spans="1:36" ht="6" customHeight="1" x14ac:dyDescent="0.2">
      <c r="A2" s="35"/>
      <c r="B2" s="35"/>
      <c r="C2" s="35"/>
      <c r="D2" s="35"/>
      <c r="E2" s="43"/>
      <c r="F2" s="43"/>
      <c r="G2" s="43"/>
      <c r="H2" s="43"/>
      <c r="I2" s="118"/>
      <c r="J2" s="35"/>
      <c r="K2" s="27"/>
      <c r="L2" s="27"/>
      <c r="M2" s="27"/>
      <c r="N2" s="35"/>
      <c r="O2" s="43"/>
      <c r="P2" s="43"/>
      <c r="Q2" s="43"/>
      <c r="R2" s="43"/>
      <c r="S2" s="118"/>
      <c r="T2" s="35"/>
      <c r="U2" s="27"/>
      <c r="V2" s="27"/>
      <c r="W2" s="27"/>
      <c r="X2" s="27"/>
      <c r="Y2" s="27"/>
      <c r="Z2" s="27"/>
      <c r="AA2" s="27"/>
      <c r="AB2" s="27"/>
      <c r="AC2" s="27"/>
      <c r="AD2" s="27"/>
      <c r="AE2" s="27"/>
      <c r="AF2" s="27"/>
      <c r="AG2" s="27"/>
      <c r="AH2" s="27"/>
      <c r="AI2" s="27"/>
      <c r="AJ2" s="27"/>
    </row>
    <row r="3" spans="1:36" ht="22.5" customHeight="1" x14ac:dyDescent="0.25">
      <c r="A3" s="279" t="s">
        <v>86</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37"/>
      <c r="AI3" s="237"/>
      <c r="AJ3" s="237"/>
    </row>
    <row r="4" spans="1:36" ht="20.85" customHeight="1" x14ac:dyDescent="0.2">
      <c r="A4" s="280" t="s">
        <v>27</v>
      </c>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38"/>
      <c r="AI4" s="238"/>
      <c r="AJ4" s="238"/>
    </row>
    <row r="5" spans="1:36" ht="20.85" customHeight="1" x14ac:dyDescent="0.2">
      <c r="A5" s="280" t="s">
        <v>12</v>
      </c>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38"/>
      <c r="AI5" s="238"/>
      <c r="AJ5" s="238"/>
    </row>
    <row r="6" spans="1:36" ht="18.600000000000001" hidden="1" customHeight="1" x14ac:dyDescent="0.2">
      <c r="A6" s="35"/>
      <c r="B6" s="35"/>
      <c r="C6" s="35"/>
      <c r="D6" s="35"/>
      <c r="E6" s="43" t="s">
        <v>54</v>
      </c>
      <c r="F6" s="43"/>
      <c r="G6" s="43" t="s">
        <v>54</v>
      </c>
      <c r="H6" s="43"/>
      <c r="I6" s="118"/>
      <c r="J6" s="35"/>
      <c r="K6" s="27"/>
      <c r="L6" s="27"/>
      <c r="M6" s="27"/>
      <c r="N6" s="35"/>
      <c r="O6" s="43" t="s">
        <v>54</v>
      </c>
      <c r="P6" s="43"/>
      <c r="Q6" s="43" t="s">
        <v>54</v>
      </c>
      <c r="R6" s="43"/>
      <c r="S6" s="118"/>
      <c r="T6" s="35"/>
      <c r="U6" s="27"/>
      <c r="V6" s="27"/>
      <c r="W6" s="27"/>
      <c r="X6" s="27"/>
      <c r="Y6" s="27"/>
      <c r="Z6" s="27"/>
      <c r="AA6" s="27"/>
      <c r="AB6" s="27"/>
      <c r="AC6" s="27"/>
      <c r="AD6" s="27"/>
      <c r="AE6" s="27"/>
      <c r="AF6" s="27"/>
      <c r="AG6" s="27"/>
      <c r="AH6" s="27"/>
      <c r="AI6" s="27"/>
      <c r="AJ6" s="27"/>
    </row>
    <row r="7" spans="1:36" ht="18.600000000000001" customHeight="1" x14ac:dyDescent="0.2">
      <c r="A7" s="35"/>
      <c r="B7" s="35"/>
      <c r="C7" s="35"/>
      <c r="D7" s="35"/>
      <c r="E7" s="43"/>
      <c r="F7" s="43"/>
      <c r="G7" s="43"/>
      <c r="H7" s="43"/>
      <c r="I7" s="118"/>
      <c r="J7" s="35"/>
      <c r="K7" s="27"/>
      <c r="L7" s="27"/>
      <c r="M7" s="27"/>
      <c r="N7" s="35"/>
      <c r="O7" s="43"/>
      <c r="P7" s="43"/>
      <c r="Q7" s="43"/>
      <c r="R7" s="43"/>
      <c r="S7" s="118"/>
      <c r="T7" s="35"/>
      <c r="U7" s="27"/>
      <c r="V7" s="27"/>
      <c r="W7" s="27"/>
      <c r="X7" s="27"/>
      <c r="Y7" s="43"/>
      <c r="Z7" s="43"/>
      <c r="AA7" s="43"/>
      <c r="AB7" s="43"/>
      <c r="AC7" s="118"/>
      <c r="AD7" s="35"/>
      <c r="AE7" s="27"/>
      <c r="AF7" s="27"/>
      <c r="AG7" s="27"/>
      <c r="AH7" s="27"/>
      <c r="AI7" s="27"/>
      <c r="AJ7" s="27"/>
    </row>
    <row r="8" spans="1:36" ht="18.600000000000001" customHeight="1" x14ac:dyDescent="0.2">
      <c r="A8" s="35"/>
      <c r="B8" s="35"/>
      <c r="C8" s="35"/>
      <c r="D8" s="35"/>
      <c r="E8" s="26" t="s">
        <v>21</v>
      </c>
      <c r="F8" s="45"/>
      <c r="G8" s="26" t="s">
        <v>22</v>
      </c>
      <c r="H8" s="45"/>
      <c r="I8" s="26" t="s">
        <v>23</v>
      </c>
      <c r="K8" s="181" t="s">
        <v>24</v>
      </c>
      <c r="M8" s="168"/>
      <c r="N8" s="35"/>
      <c r="O8" s="26" t="s">
        <v>21</v>
      </c>
      <c r="P8" s="45"/>
      <c r="Q8" s="26" t="s">
        <v>22</v>
      </c>
      <c r="R8" s="45"/>
      <c r="S8" s="26" t="s">
        <v>23</v>
      </c>
      <c r="U8" s="181" t="s">
        <v>24</v>
      </c>
      <c r="W8" s="168"/>
      <c r="X8" s="181"/>
      <c r="Y8" s="181" t="s">
        <v>21</v>
      </c>
      <c r="Z8" s="181"/>
      <c r="AA8" s="181" t="s">
        <v>22</v>
      </c>
      <c r="AB8" s="181"/>
      <c r="AC8" s="181" t="s">
        <v>23</v>
      </c>
      <c r="AD8" s="181"/>
      <c r="AE8" s="181" t="s">
        <v>24</v>
      </c>
      <c r="AF8" s="181"/>
      <c r="AG8" s="168"/>
      <c r="AH8" s="181"/>
      <c r="AI8" s="181"/>
      <c r="AJ8" s="181"/>
    </row>
    <row r="9" spans="1:36" ht="18.600000000000001" customHeight="1" x14ac:dyDescent="0.2">
      <c r="A9" s="35"/>
      <c r="B9" s="35"/>
      <c r="C9" s="35"/>
      <c r="D9" s="35"/>
      <c r="E9" s="58">
        <v>2023</v>
      </c>
      <c r="F9" s="45"/>
      <c r="G9" s="58">
        <f>E9</f>
        <v>2023</v>
      </c>
      <c r="H9" s="45"/>
      <c r="I9" s="58">
        <f>E9</f>
        <v>2023</v>
      </c>
      <c r="K9" s="166">
        <f>E9</f>
        <v>2023</v>
      </c>
      <c r="M9" s="169">
        <f>E9</f>
        <v>2023</v>
      </c>
      <c r="N9" s="35"/>
      <c r="O9" s="58">
        <v>2024</v>
      </c>
      <c r="P9" s="45"/>
      <c r="Q9" s="58">
        <f>$O$9</f>
        <v>2024</v>
      </c>
      <c r="R9" s="45"/>
      <c r="S9" s="58">
        <f>$O$9</f>
        <v>2024</v>
      </c>
      <c r="U9" s="58">
        <f>$O$9</f>
        <v>2024</v>
      </c>
      <c r="W9" s="169">
        <f>O9</f>
        <v>2024</v>
      </c>
      <c r="X9" s="247"/>
      <c r="Y9" s="58">
        <v>2025</v>
      </c>
      <c r="Z9" s="247"/>
      <c r="AA9" s="58">
        <f>Y9</f>
        <v>2025</v>
      </c>
      <c r="AB9" s="45"/>
      <c r="AC9" s="58">
        <f>Y9</f>
        <v>2025</v>
      </c>
      <c r="AD9"/>
      <c r="AE9" s="166">
        <f>Y9</f>
        <v>2025</v>
      </c>
      <c r="AF9" s="247"/>
      <c r="AG9" s="169">
        <f>Y9</f>
        <v>2025</v>
      </c>
      <c r="AH9" s="260"/>
      <c r="AI9" s="260"/>
      <c r="AJ9" s="247"/>
    </row>
    <row r="10" spans="1:36" ht="18.600000000000001" customHeight="1" x14ac:dyDescent="0.2">
      <c r="A10" s="35"/>
      <c r="B10" s="35"/>
      <c r="C10" s="35"/>
      <c r="D10" s="35"/>
      <c r="E10" s="30"/>
      <c r="F10" s="43"/>
      <c r="G10" s="30"/>
      <c r="H10" s="43"/>
      <c r="I10" s="30"/>
      <c r="J10" s="30"/>
      <c r="K10" s="176"/>
      <c r="L10" s="176"/>
      <c r="M10" s="170"/>
      <c r="N10" s="35"/>
      <c r="O10" s="30"/>
      <c r="P10" s="43"/>
      <c r="Q10" s="30"/>
      <c r="R10" s="43"/>
      <c r="S10" s="30"/>
      <c r="T10" s="30"/>
      <c r="U10" s="176"/>
      <c r="V10" s="176"/>
      <c r="W10" s="170"/>
      <c r="X10" s="165"/>
      <c r="Y10" s="176"/>
      <c r="Z10" s="165"/>
      <c r="AA10" s="176"/>
      <c r="AB10" s="261"/>
      <c r="AC10" s="176"/>
      <c r="AD10" s="165"/>
      <c r="AE10" s="176"/>
      <c r="AF10" s="165"/>
      <c r="AG10" s="170"/>
      <c r="AH10" s="261"/>
      <c r="AI10" s="261"/>
      <c r="AJ10" s="165"/>
    </row>
    <row r="11" spans="1:36" ht="18.600000000000001" customHeight="1" x14ac:dyDescent="0.2">
      <c r="A11" s="273" t="s">
        <v>87</v>
      </c>
      <c r="B11" s="272"/>
      <c r="C11" s="272"/>
      <c r="D11" s="35"/>
      <c r="F11" s="43"/>
      <c r="H11" s="43"/>
      <c r="I11"/>
      <c r="M11" s="177"/>
      <c r="N11" s="35"/>
      <c r="P11" s="43"/>
      <c r="R11" s="43"/>
      <c r="S11"/>
      <c r="W11" s="177"/>
      <c r="X11" s="165"/>
      <c r="Z11" s="165"/>
      <c r="AD11" s="165"/>
      <c r="AF11" s="165"/>
      <c r="AG11" s="177"/>
      <c r="AJ11" s="165"/>
    </row>
    <row r="12" spans="1:36" ht="10.35" customHeight="1" x14ac:dyDescent="0.2">
      <c r="D12" s="35"/>
      <c r="F12" s="43"/>
      <c r="H12" s="43"/>
      <c r="I12"/>
      <c r="M12" s="177"/>
      <c r="N12" s="35"/>
      <c r="P12" s="43"/>
      <c r="R12" s="43"/>
      <c r="S12"/>
      <c r="W12" s="177"/>
      <c r="X12" s="165"/>
      <c r="Z12" s="165"/>
      <c r="AD12" s="165"/>
      <c r="AF12" s="165"/>
      <c r="AG12" s="177"/>
      <c r="AJ12" s="165"/>
    </row>
    <row r="13" spans="1:36" ht="18" customHeight="1" x14ac:dyDescent="0.2">
      <c r="B13" s="271" t="s">
        <v>110</v>
      </c>
      <c r="C13" s="272"/>
      <c r="D13" s="35"/>
      <c r="E13" s="33">
        <v>1038100000</v>
      </c>
      <c r="F13" s="48"/>
      <c r="G13" s="33">
        <v>237300000</v>
      </c>
      <c r="H13" s="48"/>
      <c r="I13" s="33">
        <v>216800000</v>
      </c>
      <c r="K13" s="33">
        <v>229800000</v>
      </c>
      <c r="L13"/>
      <c r="M13" s="10"/>
      <c r="N13" s="35"/>
      <c r="O13" s="33">
        <v>255100000</v>
      </c>
      <c r="P13" s="48"/>
      <c r="Q13" s="33">
        <v>944100000</v>
      </c>
      <c r="R13" s="48"/>
      <c r="S13" s="33">
        <v>1036900000</v>
      </c>
      <c r="U13" s="33">
        <v>738800000</v>
      </c>
      <c r="V13"/>
      <c r="W13" s="10"/>
      <c r="X13" s="42"/>
      <c r="Y13" s="33">
        <v>290000000</v>
      </c>
      <c r="Z13" s="42"/>
      <c r="AA13" s="33">
        <v>265900000</v>
      </c>
      <c r="AB13" s="33"/>
      <c r="AC13" s="33">
        <v>232700000</v>
      </c>
      <c r="AD13" s="42"/>
      <c r="AE13" s="33">
        <v>253400000</v>
      </c>
      <c r="AF13" s="42"/>
      <c r="AG13" s="10"/>
      <c r="AH13" s="33"/>
      <c r="AI13" s="33"/>
      <c r="AJ13" s="42"/>
    </row>
    <row r="14" spans="1:36" ht="10.35" customHeight="1" x14ac:dyDescent="0.2">
      <c r="D14" s="35"/>
      <c r="F14" s="43"/>
      <c r="H14" s="43"/>
      <c r="I14"/>
      <c r="K14"/>
      <c r="L14"/>
      <c r="M14" s="10"/>
      <c r="N14" s="35"/>
      <c r="P14" s="43"/>
      <c r="R14" s="43"/>
      <c r="S14"/>
      <c r="U14"/>
      <c r="V14"/>
      <c r="W14" s="10"/>
      <c r="X14" s="42"/>
      <c r="Y14"/>
      <c r="Z14" s="42"/>
      <c r="AA14"/>
      <c r="AB14"/>
      <c r="AC14"/>
      <c r="AD14" s="42"/>
      <c r="AE14"/>
      <c r="AF14" s="42"/>
      <c r="AG14" s="10"/>
      <c r="AH14"/>
      <c r="AI14"/>
      <c r="AJ14" s="42"/>
    </row>
    <row r="15" spans="1:36" ht="18.600000000000001" customHeight="1" x14ac:dyDescent="0.2">
      <c r="B15" s="271" t="s">
        <v>0</v>
      </c>
      <c r="C15" s="272"/>
      <c r="D15" s="35"/>
      <c r="E15" s="28">
        <v>578800000</v>
      </c>
      <c r="F15" s="48"/>
      <c r="G15" s="28">
        <v>664100000</v>
      </c>
      <c r="H15" s="48"/>
      <c r="I15" s="28">
        <v>641400000</v>
      </c>
      <c r="K15" s="28">
        <v>706600000</v>
      </c>
      <c r="L15"/>
      <c r="M15" s="10"/>
      <c r="N15" s="35"/>
      <c r="O15" s="28">
        <v>633000000</v>
      </c>
      <c r="P15" s="48"/>
      <c r="Q15" s="28">
        <v>577000000</v>
      </c>
      <c r="R15" s="48"/>
      <c r="S15" s="28">
        <v>525600000</v>
      </c>
      <c r="U15" s="28">
        <v>725800000</v>
      </c>
      <c r="V15"/>
      <c r="W15" s="10"/>
      <c r="X15" s="42"/>
      <c r="Y15" s="28">
        <v>530400000</v>
      </c>
      <c r="Z15" s="42"/>
      <c r="AA15" s="28">
        <v>539500000</v>
      </c>
      <c r="AB15" s="28"/>
      <c r="AC15" s="28">
        <v>542800000</v>
      </c>
      <c r="AD15" s="42"/>
      <c r="AE15" s="28">
        <v>856000000</v>
      </c>
      <c r="AF15" s="42"/>
      <c r="AG15" s="10"/>
      <c r="AH15" s="28"/>
      <c r="AI15" s="28"/>
      <c r="AJ15" s="42"/>
    </row>
    <row r="16" spans="1:36" ht="10.35" customHeight="1" x14ac:dyDescent="0.2">
      <c r="D16" s="35"/>
      <c r="F16" s="43"/>
      <c r="H16" s="43"/>
      <c r="I16"/>
      <c r="K16"/>
      <c r="L16"/>
      <c r="M16" s="10"/>
      <c r="N16" s="35"/>
      <c r="P16" s="43"/>
      <c r="R16" s="43"/>
      <c r="S16"/>
      <c r="U16"/>
      <c r="V16"/>
      <c r="W16" s="10"/>
      <c r="X16" s="42"/>
      <c r="Y16"/>
      <c r="Z16" s="42"/>
      <c r="AA16"/>
      <c r="AB16"/>
      <c r="AC16"/>
      <c r="AD16" s="42"/>
      <c r="AE16"/>
      <c r="AF16" s="42"/>
      <c r="AG16" s="10"/>
      <c r="AH16"/>
      <c r="AI16"/>
      <c r="AJ16" s="42"/>
    </row>
    <row r="17" spans="1:36" ht="18.600000000000001" customHeight="1" x14ac:dyDescent="0.2">
      <c r="B17" s="271" t="s">
        <v>1</v>
      </c>
      <c r="C17" s="272"/>
      <c r="D17" s="35"/>
      <c r="E17" s="28">
        <v>409400000</v>
      </c>
      <c r="F17" s="48"/>
      <c r="G17" s="28">
        <v>371400000</v>
      </c>
      <c r="H17" s="48"/>
      <c r="I17" s="28">
        <v>257200000</v>
      </c>
      <c r="K17" s="28">
        <v>235700000</v>
      </c>
      <c r="L17"/>
      <c r="M17" s="10"/>
      <c r="N17" s="35"/>
      <c r="O17" s="28">
        <v>230000000</v>
      </c>
      <c r="P17" s="48"/>
      <c r="Q17" s="28">
        <v>223100000</v>
      </c>
      <c r="R17" s="48"/>
      <c r="S17" s="28">
        <v>192100000</v>
      </c>
      <c r="U17" s="28">
        <v>194300000</v>
      </c>
      <c r="V17"/>
      <c r="W17" s="10"/>
      <c r="X17" s="42"/>
      <c r="Y17" s="28">
        <v>187200000</v>
      </c>
      <c r="Z17" s="42"/>
      <c r="AA17" s="28">
        <v>179700000</v>
      </c>
      <c r="AB17" s="28"/>
      <c r="AC17" s="28">
        <v>174700000</v>
      </c>
      <c r="AD17" s="42"/>
      <c r="AE17" s="28">
        <v>186300000</v>
      </c>
      <c r="AF17" s="42"/>
      <c r="AG17" s="10"/>
      <c r="AH17" s="28"/>
      <c r="AI17" s="28"/>
      <c r="AJ17" s="42"/>
    </row>
    <row r="18" spans="1:36" ht="10.35" customHeight="1" x14ac:dyDescent="0.2">
      <c r="D18" s="35"/>
      <c r="E18" s="28"/>
      <c r="F18" s="43"/>
      <c r="G18" s="28"/>
      <c r="H18" s="43"/>
      <c r="I18" s="28"/>
      <c r="K18" s="28"/>
      <c r="L18"/>
      <c r="M18" s="10"/>
      <c r="N18" s="35"/>
      <c r="O18" s="28"/>
      <c r="P18" s="43"/>
      <c r="Q18" s="28"/>
      <c r="R18" s="43"/>
      <c r="S18" s="28"/>
      <c r="U18" s="28"/>
      <c r="V18"/>
      <c r="W18" s="10"/>
      <c r="X18" s="42"/>
      <c r="Y18" s="28"/>
      <c r="Z18" s="42"/>
      <c r="AA18" s="28"/>
      <c r="AB18" s="28"/>
      <c r="AC18" s="28"/>
      <c r="AD18" s="42"/>
      <c r="AE18" s="28"/>
      <c r="AF18" s="42"/>
      <c r="AG18" s="10"/>
      <c r="AH18" s="28"/>
      <c r="AI18" s="28"/>
      <c r="AJ18" s="42"/>
    </row>
    <row r="19" spans="1:36" ht="18.600000000000001" customHeight="1" x14ac:dyDescent="0.2">
      <c r="C19" s="42" t="s">
        <v>2</v>
      </c>
      <c r="D19" s="35"/>
      <c r="E19" s="187">
        <v>300000000</v>
      </c>
      <c r="F19" s="48"/>
      <c r="G19" s="187">
        <v>4300000</v>
      </c>
      <c r="H19" s="48"/>
      <c r="I19" s="187">
        <v>58300000</v>
      </c>
      <c r="K19" s="187">
        <v>530400000</v>
      </c>
      <c r="L19"/>
      <c r="M19" s="10"/>
      <c r="N19" s="35"/>
      <c r="O19" s="187">
        <v>543400000</v>
      </c>
      <c r="P19" s="48"/>
      <c r="Q19" s="187">
        <v>400000000</v>
      </c>
      <c r="R19" s="48"/>
      <c r="S19" s="187">
        <v>400000000</v>
      </c>
      <c r="U19" s="187">
        <v>0</v>
      </c>
      <c r="V19"/>
      <c r="W19" s="10"/>
      <c r="X19" s="42"/>
      <c r="Y19" s="187">
        <v>0</v>
      </c>
      <c r="Z19" s="42"/>
      <c r="AA19" s="187">
        <v>71000000</v>
      </c>
      <c r="AB19" s="187"/>
      <c r="AC19" s="187">
        <v>0</v>
      </c>
      <c r="AD19" s="42"/>
      <c r="AE19" s="187">
        <v>0</v>
      </c>
      <c r="AF19" s="42"/>
      <c r="AG19" s="10"/>
      <c r="AH19" s="187"/>
      <c r="AI19" s="187"/>
      <c r="AJ19" s="42"/>
    </row>
    <row r="20" spans="1:36" ht="18.600000000000001" customHeight="1" x14ac:dyDescent="0.2">
      <c r="C20" s="42" t="s">
        <v>3</v>
      </c>
      <c r="D20" s="35"/>
      <c r="E20" s="28">
        <v>1786900000</v>
      </c>
      <c r="F20" s="48"/>
      <c r="G20" s="28">
        <v>3184700000</v>
      </c>
      <c r="H20" s="48"/>
      <c r="I20" s="28">
        <v>2995400000</v>
      </c>
      <c r="K20" s="28">
        <v>2536200000</v>
      </c>
      <c r="L20"/>
      <c r="M20" s="10"/>
      <c r="N20" s="35"/>
      <c r="O20" s="28">
        <v>2486900000</v>
      </c>
      <c r="P20" s="48"/>
      <c r="Q20" s="28">
        <v>1389700000</v>
      </c>
      <c r="R20" s="48"/>
      <c r="S20" s="28">
        <v>1390200000</v>
      </c>
      <c r="U20" s="28">
        <v>1390600000</v>
      </c>
      <c r="V20"/>
      <c r="W20" s="10"/>
      <c r="X20" s="42"/>
      <c r="Y20" s="28">
        <v>1391000000</v>
      </c>
      <c r="Z20" s="42"/>
      <c r="AA20" s="28">
        <v>1441400000</v>
      </c>
      <c r="AB20" s="28"/>
      <c r="AC20" s="28">
        <v>1391800000</v>
      </c>
      <c r="AD20" s="42"/>
      <c r="AE20" s="28">
        <v>1392200000</v>
      </c>
      <c r="AF20" s="42"/>
      <c r="AG20" s="10"/>
      <c r="AH20" s="28"/>
      <c r="AI20" s="28"/>
      <c r="AJ20" s="42"/>
    </row>
    <row r="21" spans="1:36" ht="18.600000000000001" customHeight="1" x14ac:dyDescent="0.2">
      <c r="B21" s="271" t="s">
        <v>88</v>
      </c>
      <c r="C21" s="272"/>
      <c r="D21" s="35"/>
      <c r="E21" s="75">
        <v>2086900000</v>
      </c>
      <c r="F21" s="48"/>
      <c r="G21" s="75">
        <v>3189000000</v>
      </c>
      <c r="H21" s="48"/>
      <c r="I21" s="75">
        <v>3053700000</v>
      </c>
      <c r="K21" s="75">
        <v>3066600000</v>
      </c>
      <c r="L21"/>
      <c r="M21" s="10"/>
      <c r="N21" s="35"/>
      <c r="O21" s="75">
        <v>3030300000</v>
      </c>
      <c r="P21" s="48"/>
      <c r="Q21" s="75">
        <v>1789700000</v>
      </c>
      <c r="R21" s="48"/>
      <c r="S21" s="75">
        <v>1790200000</v>
      </c>
      <c r="U21" s="75">
        <v>1390600000</v>
      </c>
      <c r="V21"/>
      <c r="W21" s="10"/>
      <c r="X21" s="42"/>
      <c r="Y21" s="75">
        <f>SUM(Y19:Y20)</f>
        <v>1391000000</v>
      </c>
      <c r="Z21" s="42"/>
      <c r="AA21" s="75">
        <f>SUM(AA19:AA20)</f>
        <v>1512400000</v>
      </c>
      <c r="AB21" s="28"/>
      <c r="AC21" s="75">
        <f>SUM(AC19:AC20)</f>
        <v>1391800000</v>
      </c>
      <c r="AD21" s="42"/>
      <c r="AE21" s="75">
        <f>SUM(AE19:AE20)</f>
        <v>1392200000</v>
      </c>
      <c r="AF21" s="42"/>
      <c r="AG21" s="10"/>
      <c r="AH21" s="28"/>
      <c r="AI21" s="28"/>
      <c r="AJ21" s="42"/>
    </row>
    <row r="22" spans="1:36" ht="10.35" customHeight="1" x14ac:dyDescent="0.2">
      <c r="D22" s="35"/>
      <c r="E22" s="27"/>
      <c r="F22" s="43"/>
      <c r="G22" s="27"/>
      <c r="H22" s="43"/>
      <c r="I22" s="27"/>
      <c r="K22" s="27"/>
      <c r="L22"/>
      <c r="M22" s="10"/>
      <c r="N22" s="35"/>
      <c r="O22" s="27"/>
      <c r="P22" s="43"/>
      <c r="Q22" s="27"/>
      <c r="R22" s="43"/>
      <c r="S22" s="27"/>
      <c r="U22" s="27"/>
      <c r="V22"/>
      <c r="W22" s="10"/>
      <c r="X22" s="42"/>
      <c r="Y22" s="27"/>
      <c r="Z22" s="42"/>
      <c r="AA22" s="27"/>
      <c r="AB22" s="27"/>
      <c r="AC22" s="27"/>
      <c r="AD22" s="42"/>
      <c r="AE22" s="27"/>
      <c r="AF22" s="42"/>
      <c r="AG22" s="10"/>
      <c r="AH22" s="27"/>
      <c r="AI22" s="27"/>
      <c r="AJ22" s="42"/>
    </row>
    <row r="23" spans="1:36" ht="18.600000000000001" customHeight="1" x14ac:dyDescent="0.2">
      <c r="B23" s="271" t="s">
        <v>89</v>
      </c>
      <c r="C23" s="272"/>
      <c r="D23" s="35"/>
      <c r="E23" s="33">
        <v>4245200000</v>
      </c>
      <c r="F23" s="48"/>
      <c r="G23" s="33">
        <v>4331300000</v>
      </c>
      <c r="H23" s="48"/>
      <c r="I23" s="33">
        <v>4343000000</v>
      </c>
      <c r="K23" s="33">
        <v>4500100000</v>
      </c>
      <c r="L23"/>
      <c r="M23" s="10"/>
      <c r="N23" s="35"/>
      <c r="O23" s="33">
        <v>4349100000</v>
      </c>
      <c r="P23" s="48"/>
      <c r="Q23" s="33">
        <v>5633400000</v>
      </c>
      <c r="R23" s="48"/>
      <c r="S23" s="33">
        <v>5875100000</v>
      </c>
      <c r="U23" s="33">
        <v>5745300000</v>
      </c>
      <c r="V23"/>
      <c r="W23" s="10"/>
      <c r="X23" s="42"/>
      <c r="Y23" s="33">
        <v>5419100000</v>
      </c>
      <c r="Z23" s="42"/>
      <c r="AA23" s="33">
        <v>5688100000</v>
      </c>
      <c r="AB23" s="33"/>
      <c r="AC23" s="33">
        <v>5790000000</v>
      </c>
      <c r="AD23" s="42"/>
      <c r="AE23" s="33">
        <v>5836200000</v>
      </c>
      <c r="AF23" s="42"/>
      <c r="AG23" s="10"/>
      <c r="AH23" s="33"/>
      <c r="AI23" s="33"/>
      <c r="AJ23" s="42"/>
    </row>
    <row r="24" spans="1:36" ht="18.600000000000001" customHeight="1" x14ac:dyDescent="0.2">
      <c r="D24" s="35"/>
      <c r="E24" s="35"/>
      <c r="F24" s="43"/>
      <c r="G24" s="35"/>
      <c r="H24" s="43"/>
      <c r="I24" s="35"/>
      <c r="K24" s="35"/>
      <c r="L24"/>
      <c r="M24" s="10"/>
      <c r="N24" s="35"/>
      <c r="O24" s="35"/>
      <c r="P24" s="43"/>
      <c r="Q24" s="35"/>
      <c r="R24" s="43"/>
      <c r="S24" s="35"/>
      <c r="U24" s="35"/>
      <c r="V24"/>
      <c r="W24" s="10"/>
      <c r="X24" s="42"/>
      <c r="Y24" s="35"/>
      <c r="Z24" s="42"/>
      <c r="AA24" s="35"/>
      <c r="AB24" s="35"/>
      <c r="AC24" s="35"/>
      <c r="AD24" s="42"/>
      <c r="AE24" s="35"/>
      <c r="AF24" s="42"/>
      <c r="AG24" s="10"/>
      <c r="AH24" s="35"/>
      <c r="AI24" s="35"/>
      <c r="AJ24" s="42"/>
    </row>
    <row r="25" spans="1:36" ht="18.600000000000001" customHeight="1" x14ac:dyDescent="0.2">
      <c r="A25" s="273" t="s">
        <v>90</v>
      </c>
      <c r="B25" s="272"/>
      <c r="C25" s="272"/>
      <c r="D25" s="35"/>
      <c r="E25" s="35"/>
      <c r="F25" s="43"/>
      <c r="G25" s="35"/>
      <c r="H25" s="43"/>
      <c r="I25" s="35"/>
      <c r="K25" s="35"/>
      <c r="L25"/>
      <c r="M25" s="10"/>
      <c r="N25" s="35"/>
      <c r="O25" s="35"/>
      <c r="P25" s="43"/>
      <c r="Q25" s="35"/>
      <c r="R25" s="43"/>
      <c r="S25" s="35"/>
      <c r="U25" s="35"/>
      <c r="V25"/>
      <c r="W25" s="10"/>
      <c r="X25" s="42"/>
      <c r="Y25" s="35"/>
      <c r="Z25" s="42"/>
      <c r="AA25" s="35"/>
      <c r="AB25" s="35"/>
      <c r="AC25" s="35"/>
      <c r="AD25" s="42"/>
      <c r="AE25" s="35"/>
      <c r="AF25" s="42"/>
      <c r="AG25" s="10"/>
      <c r="AH25" s="35"/>
      <c r="AI25" s="35"/>
      <c r="AJ25" s="42"/>
    </row>
    <row r="26" spans="1:36" ht="6.6" customHeight="1" x14ac:dyDescent="0.2">
      <c r="D26" s="35"/>
      <c r="E26" s="35"/>
      <c r="F26" s="43"/>
      <c r="G26" s="35"/>
      <c r="H26" s="43"/>
      <c r="I26" s="35"/>
      <c r="K26" s="35"/>
      <c r="L26"/>
      <c r="M26" s="10"/>
      <c r="N26" s="35"/>
      <c r="O26" s="35"/>
      <c r="P26" s="43"/>
      <c r="Q26" s="35"/>
      <c r="R26" s="43"/>
      <c r="S26" s="35"/>
      <c r="U26" s="35"/>
      <c r="V26"/>
      <c r="W26" s="10"/>
      <c r="X26" s="42"/>
      <c r="Y26" s="35"/>
      <c r="Z26" s="42"/>
      <c r="AA26" s="35"/>
      <c r="AB26" s="35"/>
      <c r="AC26" s="35"/>
      <c r="AD26" s="42"/>
      <c r="AE26" s="35"/>
      <c r="AF26" s="42"/>
      <c r="AG26" s="10"/>
      <c r="AH26" s="35"/>
      <c r="AI26" s="35"/>
      <c r="AJ26" s="42"/>
    </row>
    <row r="27" spans="1:36" ht="18.600000000000001" customHeight="1" x14ac:dyDescent="0.2">
      <c r="B27" s="271" t="s">
        <v>146</v>
      </c>
      <c r="C27" s="272"/>
      <c r="D27" s="35"/>
      <c r="E27" s="33">
        <v>208700000</v>
      </c>
      <c r="F27" s="48"/>
      <c r="G27" s="33">
        <v>142400000</v>
      </c>
      <c r="H27" s="48"/>
      <c r="I27" s="33">
        <v>147100000</v>
      </c>
      <c r="K27" s="33">
        <v>98900000</v>
      </c>
      <c r="L27"/>
      <c r="M27" s="5">
        <v>597100000</v>
      </c>
      <c r="N27" s="35"/>
      <c r="O27" s="33">
        <v>233800000</v>
      </c>
      <c r="P27" s="48"/>
      <c r="Q27" s="33">
        <v>87600000</v>
      </c>
      <c r="R27" s="48"/>
      <c r="S27" s="33">
        <v>94900000</v>
      </c>
      <c r="U27" s="33">
        <v>115100000</v>
      </c>
      <c r="V27"/>
      <c r="W27" s="5">
        <v>531400000</v>
      </c>
      <c r="X27" s="33"/>
      <c r="Y27" s="33">
        <v>155600000</v>
      </c>
      <c r="Z27" s="33"/>
      <c r="AA27" s="33">
        <v>-53500000</v>
      </c>
      <c r="AB27" s="33"/>
      <c r="AC27" s="33">
        <v>123800000</v>
      </c>
      <c r="AD27" s="33"/>
      <c r="AE27" s="33">
        <v>160300000</v>
      </c>
      <c r="AF27" s="33"/>
      <c r="AG27" s="5">
        <v>386200000</v>
      </c>
      <c r="AH27" s="33"/>
      <c r="AI27" s="33"/>
      <c r="AJ27" s="33"/>
    </row>
    <row r="28" spans="1:36" ht="6.6" customHeight="1" x14ac:dyDescent="0.2">
      <c r="D28" s="35"/>
      <c r="F28" s="43"/>
      <c r="H28" s="43"/>
      <c r="I28"/>
      <c r="K28"/>
      <c r="L28"/>
      <c r="M28" s="76"/>
      <c r="N28" s="35"/>
      <c r="P28" s="43"/>
      <c r="R28" s="43"/>
      <c r="S28"/>
      <c r="U28"/>
      <c r="V28"/>
      <c r="W28" s="76"/>
      <c r="X28"/>
      <c r="Y28"/>
      <c r="Z28"/>
      <c r="AA28"/>
      <c r="AB28"/>
      <c r="AC28"/>
      <c r="AD28"/>
      <c r="AE28"/>
      <c r="AF28"/>
      <c r="AG28" s="76"/>
      <c r="AH28"/>
      <c r="AI28"/>
      <c r="AJ28"/>
    </row>
    <row r="29" spans="1:36" ht="15" hidden="1" customHeight="1" x14ac:dyDescent="0.2">
      <c r="B29" s="271" t="s">
        <v>91</v>
      </c>
      <c r="C29" s="272"/>
      <c r="D29" s="35"/>
      <c r="E29" s="17">
        <v>758000000</v>
      </c>
      <c r="F29" s="48"/>
      <c r="G29" s="17">
        <v>161100000</v>
      </c>
      <c r="H29" s="48"/>
      <c r="I29" s="17">
        <v>352500000</v>
      </c>
      <c r="K29" s="17">
        <v>1700000</v>
      </c>
      <c r="L29"/>
      <c r="M29" s="6"/>
      <c r="N29" s="35"/>
      <c r="O29" s="17">
        <v>10000000</v>
      </c>
      <c r="P29" s="48"/>
      <c r="Q29" s="17">
        <v>-13100000</v>
      </c>
      <c r="R29" s="48"/>
      <c r="S29" s="17">
        <v>310600000</v>
      </c>
      <c r="U29" s="17">
        <v>488800000</v>
      </c>
      <c r="V29"/>
      <c r="W29" s="6"/>
      <c r="X29" s="17"/>
      <c r="Y29" s="17">
        <v>-238000000</v>
      </c>
      <c r="Z29" s="17"/>
      <c r="AA29" s="17">
        <v>-87500000</v>
      </c>
      <c r="AB29" s="17"/>
      <c r="AC29" s="17">
        <v>9600000</v>
      </c>
      <c r="AD29" s="17"/>
      <c r="AE29" s="17">
        <v>128500000</v>
      </c>
      <c r="AF29" s="17"/>
      <c r="AG29" s="6"/>
      <c r="AH29" s="17"/>
      <c r="AI29" s="17"/>
      <c r="AJ29" s="17"/>
    </row>
    <row r="30" spans="1:36" ht="15" hidden="1" customHeight="1" x14ac:dyDescent="0.2">
      <c r="D30" s="35"/>
      <c r="F30" s="43"/>
      <c r="H30" s="43"/>
      <c r="I30"/>
      <c r="K30"/>
      <c r="L30"/>
      <c r="M30" s="76"/>
      <c r="N30" s="35"/>
      <c r="P30" s="43"/>
      <c r="R30" s="43"/>
      <c r="S30"/>
      <c r="U30"/>
      <c r="V30"/>
      <c r="W30" s="76"/>
      <c r="X30"/>
      <c r="Y30"/>
      <c r="Z30"/>
      <c r="AA30"/>
      <c r="AB30"/>
      <c r="AC30"/>
      <c r="AD30"/>
      <c r="AE30"/>
      <c r="AF30"/>
      <c r="AG30" s="76"/>
      <c r="AH30"/>
      <c r="AI30"/>
      <c r="AJ30"/>
    </row>
    <row r="31" spans="1:36" ht="18.600000000000001" customHeight="1" x14ac:dyDescent="0.2">
      <c r="B31" s="271" t="s">
        <v>92</v>
      </c>
      <c r="C31" s="272"/>
      <c r="D31" s="35"/>
      <c r="E31" s="28">
        <v>6400000</v>
      </c>
      <c r="F31" s="48"/>
      <c r="G31" s="28">
        <v>12600000</v>
      </c>
      <c r="H31" s="48"/>
      <c r="I31" s="28">
        <v>13200000</v>
      </c>
      <c r="K31" s="28">
        <v>9800000</v>
      </c>
      <c r="L31"/>
      <c r="M31" s="36">
        <v>42000000</v>
      </c>
      <c r="N31" s="35"/>
      <c r="O31" s="28">
        <v>6800000</v>
      </c>
      <c r="P31" s="48"/>
      <c r="Q31" s="28">
        <v>14300000</v>
      </c>
      <c r="R31" s="48"/>
      <c r="S31" s="28">
        <v>6400000</v>
      </c>
      <c r="U31" s="28">
        <v>6100000</v>
      </c>
      <c r="V31"/>
      <c r="W31" s="36">
        <v>33600000</v>
      </c>
      <c r="X31" s="28"/>
      <c r="Y31" s="28">
        <v>6600000</v>
      </c>
      <c r="Z31" s="28"/>
      <c r="AA31" s="28">
        <v>5900000</v>
      </c>
      <c r="AB31" s="28"/>
      <c r="AC31" s="28">
        <v>7200000</v>
      </c>
      <c r="AD31" s="28"/>
      <c r="AE31" s="28">
        <v>5600000</v>
      </c>
      <c r="AF31" s="28"/>
      <c r="AG31" s="36">
        <v>25300000</v>
      </c>
      <c r="AH31" s="28"/>
      <c r="AI31" s="28"/>
      <c r="AJ31" s="28"/>
    </row>
    <row r="32" spans="1:36" ht="10.35" customHeight="1" x14ac:dyDescent="0.2">
      <c r="D32" s="35"/>
      <c r="F32" s="43"/>
      <c r="H32" s="43"/>
      <c r="I32"/>
      <c r="K32"/>
      <c r="L32"/>
      <c r="M32" s="76"/>
      <c r="N32" s="35"/>
      <c r="P32" s="43"/>
      <c r="R32" s="43"/>
      <c r="S32"/>
      <c r="U32"/>
      <c r="V32"/>
      <c r="W32" s="76"/>
      <c r="X32"/>
      <c r="Y32"/>
      <c r="Z32"/>
      <c r="AA32"/>
      <c r="AB32"/>
      <c r="AC32"/>
      <c r="AD32"/>
      <c r="AE32"/>
      <c r="AF32"/>
      <c r="AG32" s="76"/>
      <c r="AH32"/>
      <c r="AI32"/>
      <c r="AJ32"/>
    </row>
    <row r="33" spans="1:36" ht="18.600000000000001" customHeight="1" x14ac:dyDescent="0.2">
      <c r="B33" s="271" t="s">
        <v>93</v>
      </c>
      <c r="C33" s="272"/>
      <c r="D33" s="35"/>
      <c r="E33" s="28">
        <v>202300000</v>
      </c>
      <c r="F33" s="48"/>
      <c r="G33" s="28">
        <v>129800000</v>
      </c>
      <c r="H33" s="48"/>
      <c r="I33" s="28">
        <v>133900000</v>
      </c>
      <c r="K33" s="28">
        <v>89100000</v>
      </c>
      <c r="L33"/>
      <c r="M33" s="36">
        <v>555100000</v>
      </c>
      <c r="N33" s="35"/>
      <c r="O33" s="28">
        <v>227000000</v>
      </c>
      <c r="P33" s="48"/>
      <c r="Q33" s="28">
        <v>73300000</v>
      </c>
      <c r="R33" s="48"/>
      <c r="S33" s="28">
        <v>88500000</v>
      </c>
      <c r="U33" s="28">
        <v>109000000</v>
      </c>
      <c r="V33"/>
      <c r="W33" s="36">
        <v>497800000</v>
      </c>
      <c r="X33" s="28"/>
      <c r="Y33" s="28">
        <v>149000000</v>
      </c>
      <c r="Z33" s="28"/>
      <c r="AA33" s="64">
        <v>-59400000</v>
      </c>
      <c r="AB33" s="28"/>
      <c r="AC33" s="28">
        <v>116600000</v>
      </c>
      <c r="AD33" s="28"/>
      <c r="AE33" s="28">
        <v>154700000</v>
      </c>
      <c r="AF33" s="28"/>
      <c r="AG33" s="36">
        <v>360900000</v>
      </c>
      <c r="AH33" s="28"/>
      <c r="AI33" s="28"/>
      <c r="AJ33" s="28"/>
    </row>
    <row r="34" spans="1:36" ht="18.600000000000001" customHeight="1" x14ac:dyDescent="0.2">
      <c r="D34" s="35"/>
      <c r="F34" s="43"/>
      <c r="H34" s="43"/>
      <c r="I34"/>
      <c r="K34"/>
      <c r="L34"/>
      <c r="M34" s="10"/>
      <c r="N34" s="35"/>
      <c r="P34" s="43"/>
      <c r="R34" s="43"/>
      <c r="S34"/>
      <c r="U34"/>
      <c r="V34"/>
      <c r="W34" s="10"/>
      <c r="X34" s="42"/>
      <c r="Y34"/>
      <c r="Z34" s="42"/>
      <c r="AA34"/>
      <c r="AB34"/>
      <c r="AC34"/>
      <c r="AD34" s="42"/>
      <c r="AE34"/>
      <c r="AF34" s="42"/>
      <c r="AG34" s="10"/>
      <c r="AH34"/>
      <c r="AI34"/>
      <c r="AJ34" s="42"/>
    </row>
    <row r="35" spans="1:36" ht="18.600000000000001" customHeight="1" x14ac:dyDescent="0.2">
      <c r="A35" s="273" t="s">
        <v>94</v>
      </c>
      <c r="B35" s="272"/>
      <c r="C35" s="272"/>
      <c r="D35" s="35"/>
      <c r="F35" s="43"/>
      <c r="H35" s="43"/>
      <c r="I35"/>
      <c r="K35"/>
      <c r="L35"/>
      <c r="M35" s="10"/>
      <c r="N35" s="35"/>
      <c r="P35" s="43"/>
      <c r="R35" s="43"/>
      <c r="S35"/>
      <c r="U35"/>
      <c r="V35"/>
      <c r="W35" s="10"/>
      <c r="X35" s="42"/>
      <c r="Y35"/>
      <c r="Z35" s="42"/>
      <c r="AA35"/>
      <c r="AB35"/>
      <c r="AC35"/>
      <c r="AD35" s="42"/>
      <c r="AE35"/>
      <c r="AF35" s="42"/>
      <c r="AG35" s="10"/>
      <c r="AH35"/>
      <c r="AI35"/>
      <c r="AJ35" s="42"/>
    </row>
    <row r="36" spans="1:36" ht="8.25" customHeight="1" x14ac:dyDescent="0.2">
      <c r="D36" s="35"/>
      <c r="F36" s="43"/>
      <c r="H36" s="43"/>
      <c r="I36"/>
      <c r="K36"/>
      <c r="L36"/>
      <c r="M36" s="10"/>
      <c r="N36" s="35"/>
      <c r="P36" s="43"/>
      <c r="R36" s="43"/>
      <c r="S36"/>
      <c r="U36"/>
      <c r="V36"/>
      <c r="W36" s="10"/>
      <c r="X36" s="42"/>
      <c r="Y36"/>
      <c r="Z36" s="42"/>
      <c r="AA36"/>
      <c r="AB36"/>
      <c r="AC36"/>
      <c r="AD36" s="42"/>
      <c r="AE36"/>
      <c r="AF36" s="42"/>
      <c r="AG36" s="10"/>
      <c r="AH36"/>
      <c r="AI36"/>
      <c r="AJ36" s="42"/>
    </row>
    <row r="37" spans="1:36" ht="18.600000000000001" customHeight="1" x14ac:dyDescent="0.2">
      <c r="B37" s="271" t="s">
        <v>95</v>
      </c>
      <c r="C37" s="272"/>
      <c r="D37" s="35"/>
      <c r="E37" s="77">
        <v>57.538562377102906</v>
      </c>
      <c r="F37" s="48"/>
      <c r="G37" s="77">
        <v>60.822363123993561</v>
      </c>
      <c r="H37" s="48"/>
      <c r="I37" s="77">
        <v>60.970855531181449</v>
      </c>
      <c r="K37" s="77">
        <v>68.962462462462469</v>
      </c>
      <c r="L37"/>
      <c r="M37" s="10"/>
      <c r="N37" s="35"/>
      <c r="O37" s="77">
        <v>60.424840029371651</v>
      </c>
      <c r="P37" s="48"/>
      <c r="Q37" s="77">
        <v>60.255485353245263</v>
      </c>
      <c r="R37" s="48"/>
      <c r="S37" s="77">
        <v>54.612468600136999</v>
      </c>
      <c r="U37" s="77">
        <v>72.329062436445</v>
      </c>
      <c r="V37"/>
      <c r="W37" s="10"/>
      <c r="X37" s="42"/>
      <c r="Y37" s="77">
        <v>57.418986438258401</v>
      </c>
      <c r="Z37" s="42"/>
      <c r="AA37" s="77">
        <v>56.125499600319699</v>
      </c>
      <c r="AB37" s="77"/>
      <c r="AC37" s="77">
        <v>54.810031069684896</v>
      </c>
      <c r="AD37" s="42"/>
      <c r="AE37" s="77">
        <v>80.321715817694397</v>
      </c>
      <c r="AF37" s="42"/>
      <c r="AG37" s="10"/>
      <c r="AH37" s="77"/>
      <c r="AI37" s="77"/>
      <c r="AJ37" s="42"/>
    </row>
    <row r="38" spans="1:36" ht="8.25" customHeight="1" x14ac:dyDescent="0.2">
      <c r="D38" s="35"/>
      <c r="F38" s="43"/>
      <c r="H38" s="43"/>
      <c r="I38"/>
      <c r="K38"/>
      <c r="L38"/>
      <c r="M38" s="10"/>
      <c r="N38" s="35"/>
      <c r="P38" s="43"/>
      <c r="R38" s="43"/>
      <c r="S38"/>
      <c r="U38"/>
      <c r="V38"/>
      <c r="W38" s="10"/>
      <c r="X38" s="42"/>
      <c r="Y38"/>
      <c r="Z38" s="42"/>
      <c r="AA38"/>
      <c r="AB38"/>
      <c r="AC38"/>
      <c r="AD38" s="42"/>
      <c r="AE38"/>
      <c r="AF38" s="42"/>
      <c r="AG38" s="10"/>
      <c r="AH38"/>
      <c r="AI38"/>
      <c r="AJ38" s="42"/>
    </row>
    <row r="39" spans="1:36" ht="18.600000000000001" customHeight="1" x14ac:dyDescent="0.2">
      <c r="B39" s="271" t="s">
        <v>96</v>
      </c>
      <c r="C39" s="272"/>
      <c r="D39" s="35"/>
      <c r="E39" s="78">
        <v>1.5118509014788299</v>
      </c>
      <c r="F39" s="48"/>
      <c r="G39" s="78">
        <v>1.1238183075858901</v>
      </c>
      <c r="H39" s="48"/>
      <c r="I39" s="78">
        <v>1.2634529147982101</v>
      </c>
      <c r="K39" s="78">
        <v>1.0009307418560101</v>
      </c>
      <c r="L39"/>
      <c r="M39" s="10"/>
      <c r="N39" s="35"/>
      <c r="O39" s="78">
        <v>1.0054478099803901</v>
      </c>
      <c r="P39" s="48"/>
      <c r="Q39" s="78">
        <v>0.99337547408343896</v>
      </c>
      <c r="R39" s="48"/>
      <c r="S39" s="78">
        <v>1.1563947633434</v>
      </c>
      <c r="U39" s="78">
        <v>1.2844175491679299</v>
      </c>
      <c r="V39"/>
      <c r="W39" s="10"/>
      <c r="X39" s="42"/>
      <c r="Y39" s="78">
        <v>0.84348283572274096</v>
      </c>
      <c r="Z39" s="42"/>
      <c r="AA39" s="78">
        <v>0.93644221689547502</v>
      </c>
      <c r="AB39" s="78"/>
      <c r="AC39" s="78">
        <v>1.0039885130823201</v>
      </c>
      <c r="AD39" s="42"/>
      <c r="AE39" s="78">
        <v>1.0854729280298001</v>
      </c>
      <c r="AF39" s="42"/>
      <c r="AG39" s="10"/>
      <c r="AH39" s="78"/>
      <c r="AI39" s="78"/>
      <c r="AJ39" s="42"/>
    </row>
    <row r="40" spans="1:36" ht="8.25" customHeight="1" x14ac:dyDescent="0.2">
      <c r="D40" s="35"/>
      <c r="F40" s="43"/>
      <c r="H40" s="43"/>
      <c r="I40"/>
      <c r="K40"/>
      <c r="L40"/>
      <c r="M40" s="10"/>
      <c r="N40" s="35"/>
      <c r="P40" s="43"/>
      <c r="R40" s="43"/>
      <c r="S40"/>
      <c r="U40"/>
      <c r="V40"/>
      <c r="W40" s="10"/>
      <c r="X40" s="42"/>
      <c r="Y40"/>
      <c r="Z40" s="42"/>
      <c r="AA40"/>
      <c r="AB40"/>
      <c r="AC40"/>
      <c r="AD40" s="42"/>
      <c r="AE40"/>
      <c r="AF40" s="42"/>
      <c r="AG40" s="10"/>
      <c r="AH40"/>
      <c r="AI40"/>
      <c r="AJ40" s="42"/>
    </row>
    <row r="41" spans="1:36" ht="18.600000000000001" customHeight="1" x14ac:dyDescent="0.2">
      <c r="B41" s="271" t="s">
        <v>97</v>
      </c>
      <c r="C41" s="272"/>
      <c r="D41" s="35"/>
      <c r="E41" s="78">
        <v>0.49159050221426553</v>
      </c>
      <c r="F41" s="48"/>
      <c r="G41" s="78">
        <v>0.73626855678433722</v>
      </c>
      <c r="H41" s="48"/>
      <c r="I41" s="78">
        <v>0.70313147593829151</v>
      </c>
      <c r="K41" s="78">
        <v>0.68145152329948222</v>
      </c>
      <c r="L41"/>
      <c r="M41" s="10"/>
      <c r="N41" s="35"/>
      <c r="O41" s="78">
        <v>0.69676484789956539</v>
      </c>
      <c r="P41" s="48"/>
      <c r="Q41" s="78">
        <v>0.3176549936990824</v>
      </c>
      <c r="R41" s="48"/>
      <c r="S41" s="78">
        <v>0.30508359038156802</v>
      </c>
      <c r="U41" s="78">
        <v>0.24023909888743</v>
      </c>
      <c r="V41"/>
      <c r="W41" s="10"/>
      <c r="X41" s="42"/>
      <c r="Y41" s="78">
        <v>0.25668468933955801</v>
      </c>
      <c r="Z41" s="42"/>
      <c r="AA41" s="78">
        <v>0.26588843374764898</v>
      </c>
      <c r="AB41" s="78"/>
      <c r="AC41" s="78">
        <v>0.240379965457686</v>
      </c>
      <c r="AD41" s="42"/>
      <c r="AE41" s="78">
        <v>0.23854562900517501</v>
      </c>
      <c r="AF41" s="42"/>
      <c r="AG41" s="10"/>
      <c r="AH41" s="78"/>
      <c r="AI41" s="78"/>
      <c r="AJ41" s="42"/>
    </row>
    <row r="42" spans="1:36" ht="8.25" customHeight="1" x14ac:dyDescent="0.2">
      <c r="D42" s="35"/>
      <c r="F42" s="43"/>
      <c r="H42" s="43"/>
      <c r="I42"/>
      <c r="K42"/>
      <c r="L42"/>
      <c r="M42" s="10"/>
      <c r="N42" s="35"/>
      <c r="P42" s="43"/>
      <c r="R42" s="43"/>
      <c r="S42"/>
      <c r="U42"/>
      <c r="V42"/>
      <c r="W42" s="10"/>
      <c r="X42" s="42"/>
      <c r="Y42"/>
      <c r="Z42" s="42"/>
      <c r="AA42"/>
      <c r="AB42"/>
      <c r="AC42"/>
      <c r="AD42" s="42"/>
      <c r="AE42"/>
      <c r="AF42" s="42"/>
      <c r="AG42" s="10"/>
      <c r="AH42"/>
      <c r="AI42"/>
      <c r="AJ42" s="42"/>
    </row>
    <row r="43" spans="1:36" ht="18.600000000000001" customHeight="1" x14ac:dyDescent="0.2">
      <c r="B43" s="271" t="s">
        <v>98</v>
      </c>
      <c r="C43" s="272"/>
      <c r="D43" s="35"/>
      <c r="E43" s="78">
        <v>1.1000000000000001</v>
      </c>
      <c r="F43" s="48"/>
      <c r="G43" s="78">
        <v>3.2</v>
      </c>
      <c r="H43" s="48"/>
      <c r="I43" s="78">
        <v>2.9</v>
      </c>
      <c r="K43" s="78">
        <v>2.8</v>
      </c>
      <c r="L43"/>
      <c r="M43" s="10"/>
      <c r="N43" s="35"/>
      <c r="O43" s="78">
        <v>2.7</v>
      </c>
      <c r="P43" s="48"/>
      <c r="Q43" s="78">
        <v>0.9</v>
      </c>
      <c r="R43" s="48"/>
      <c r="S43" s="78">
        <v>0.8</v>
      </c>
      <c r="U43" s="78">
        <v>0.7</v>
      </c>
      <c r="V43"/>
      <c r="W43" s="10"/>
      <c r="X43" s="42"/>
      <c r="Y43" s="78">
        <v>1.1000000000000001</v>
      </c>
      <c r="Z43" s="42"/>
      <c r="AA43" s="78">
        <v>1.3</v>
      </c>
      <c r="AB43" s="78"/>
      <c r="AC43" s="78">
        <v>1.1000000000000001</v>
      </c>
      <c r="AD43" s="42"/>
      <c r="AE43" s="78">
        <v>1.1000000000000001</v>
      </c>
      <c r="AF43" s="42"/>
      <c r="AG43" s="10"/>
      <c r="AH43" s="78"/>
      <c r="AI43" s="78"/>
      <c r="AJ43" s="42"/>
    </row>
    <row r="44" spans="1:36" ht="18.600000000000001" customHeight="1" x14ac:dyDescent="0.2">
      <c r="D44" s="35"/>
      <c r="F44" s="43"/>
      <c r="H44" s="43"/>
      <c r="I44"/>
      <c r="K44"/>
      <c r="L44"/>
      <c r="M44" s="10"/>
      <c r="N44" s="35"/>
      <c r="P44" s="43"/>
      <c r="R44" s="43"/>
      <c r="S44"/>
      <c r="U44"/>
      <c r="V44"/>
      <c r="W44" s="10"/>
      <c r="X44" s="42"/>
      <c r="Y44"/>
      <c r="Z44" s="42"/>
      <c r="AA44"/>
      <c r="AB44"/>
      <c r="AC44"/>
      <c r="AD44" s="42"/>
      <c r="AE44"/>
      <c r="AF44" s="42"/>
      <c r="AG44" s="10"/>
      <c r="AH44"/>
      <c r="AI44"/>
      <c r="AJ44" s="42"/>
    </row>
    <row r="45" spans="1:36" ht="18.600000000000001" customHeight="1" x14ac:dyDescent="0.2">
      <c r="A45" s="273" t="s">
        <v>99</v>
      </c>
      <c r="B45" s="272"/>
      <c r="C45" s="272"/>
      <c r="D45" s="35"/>
      <c r="F45" s="43"/>
      <c r="H45" s="43"/>
      <c r="I45"/>
      <c r="K45"/>
      <c r="L45"/>
      <c r="M45" s="10"/>
      <c r="N45" s="35"/>
      <c r="P45" s="43"/>
      <c r="R45" s="43"/>
      <c r="S45"/>
      <c r="U45"/>
      <c r="V45"/>
      <c r="W45" s="10"/>
      <c r="X45" s="42"/>
      <c r="Y45"/>
      <c r="Z45" s="42"/>
      <c r="AA45"/>
      <c r="AB45"/>
      <c r="AC45"/>
      <c r="AD45" s="42"/>
      <c r="AE45"/>
      <c r="AF45" s="42"/>
      <c r="AG45" s="10"/>
      <c r="AH45"/>
      <c r="AI45"/>
      <c r="AJ45" s="42"/>
    </row>
    <row r="46" spans="1:36" ht="18.600000000000001" customHeight="1" x14ac:dyDescent="0.2">
      <c r="B46" s="271" t="s">
        <v>100</v>
      </c>
      <c r="C46" s="272"/>
      <c r="D46" s="35"/>
      <c r="E46" s="77">
        <v>11799</v>
      </c>
      <c r="F46" s="48"/>
      <c r="G46" s="77">
        <v>13258</v>
      </c>
      <c r="H46" s="48"/>
      <c r="I46" s="77">
        <v>12962</v>
      </c>
      <c r="K46" s="77">
        <v>12735</v>
      </c>
      <c r="L46"/>
      <c r="M46" s="10"/>
      <c r="N46" s="35"/>
      <c r="O46" s="77">
        <v>12462</v>
      </c>
      <c r="P46" s="48"/>
      <c r="Q46" s="77">
        <v>12045</v>
      </c>
      <c r="R46" s="48"/>
      <c r="S46" s="77">
        <v>12070</v>
      </c>
      <c r="U46" s="77">
        <v>12132</v>
      </c>
      <c r="V46"/>
      <c r="W46" s="10"/>
      <c r="X46" s="42"/>
      <c r="Y46" s="77">
        <v>11417</v>
      </c>
      <c r="Z46" s="42"/>
      <c r="AA46" s="77">
        <v>11589</v>
      </c>
      <c r="AB46" s="77"/>
      <c r="AC46" s="77">
        <v>11532</v>
      </c>
      <c r="AD46" s="42"/>
      <c r="AE46" s="77">
        <v>11548</v>
      </c>
      <c r="AF46" s="42"/>
      <c r="AG46" s="10"/>
      <c r="AH46" s="77"/>
      <c r="AI46" s="77"/>
      <c r="AJ46" s="42"/>
    </row>
    <row r="47" spans="1:36" ht="18.600000000000001" customHeight="1" x14ac:dyDescent="0.2">
      <c r="A47" s="35"/>
      <c r="B47" s="35"/>
      <c r="C47" s="35"/>
      <c r="D47" s="35"/>
      <c r="E47" s="35"/>
      <c r="F47" s="43"/>
      <c r="G47" s="35"/>
      <c r="H47" s="43"/>
      <c r="I47" s="35"/>
      <c r="J47" s="35"/>
      <c r="K47" s="35"/>
      <c r="L47" s="35"/>
      <c r="M47" s="42"/>
      <c r="N47" s="35"/>
      <c r="O47" s="35"/>
      <c r="P47" s="43"/>
      <c r="Q47" s="35"/>
      <c r="R47" s="43"/>
      <c r="S47" s="35"/>
      <c r="T47" s="35"/>
      <c r="U47" s="35"/>
      <c r="V47" s="35"/>
      <c r="W47" s="42"/>
      <c r="X47" s="42"/>
      <c r="Y47" s="35"/>
      <c r="Z47" s="42"/>
      <c r="AA47" s="42"/>
      <c r="AB47" s="42"/>
      <c r="AC47" s="35"/>
      <c r="AD47" s="42"/>
      <c r="AE47" s="35"/>
      <c r="AF47" s="42"/>
      <c r="AG47" s="42"/>
      <c r="AH47" s="35"/>
      <c r="AI47" s="35"/>
      <c r="AJ47" s="42"/>
    </row>
    <row r="48" spans="1:36" ht="18.600000000000001" customHeight="1" x14ac:dyDescent="0.2">
      <c r="A48" s="74" t="s">
        <v>101</v>
      </c>
      <c r="B48" s="271" t="s">
        <v>102</v>
      </c>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42"/>
      <c r="AI48" s="42"/>
      <c r="AJ48" s="42"/>
    </row>
    <row r="49" spans="1:36" ht="30" customHeight="1" x14ac:dyDescent="0.2">
      <c r="A49" s="74" t="s">
        <v>103</v>
      </c>
      <c r="B49" s="271" t="s">
        <v>140</v>
      </c>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42"/>
      <c r="AI49" s="42"/>
      <c r="AJ49" s="42"/>
    </row>
    <row r="50" spans="1:36" ht="10.5" customHeight="1" x14ac:dyDescent="0.2">
      <c r="A50" s="35"/>
      <c r="B50" s="35"/>
      <c r="C50" s="35"/>
      <c r="D50" s="35"/>
      <c r="E50" s="43"/>
      <c r="F50" s="43"/>
      <c r="G50" s="43"/>
      <c r="H50" s="43"/>
      <c r="I50" s="118"/>
      <c r="J50" s="35"/>
      <c r="K50" s="118"/>
      <c r="L50" s="27"/>
      <c r="M50" s="27"/>
      <c r="N50" s="35"/>
      <c r="O50" s="43"/>
      <c r="P50" s="43"/>
      <c r="Q50" s="43"/>
      <c r="R50" s="43"/>
      <c r="S50" s="118"/>
      <c r="T50" s="35"/>
      <c r="U50" s="118"/>
      <c r="V50" s="27"/>
      <c r="W50" s="27"/>
      <c r="X50" s="27"/>
      <c r="Y50" s="118"/>
      <c r="Z50" s="27"/>
      <c r="AA50" s="27"/>
      <c r="AB50" s="27"/>
      <c r="AC50" s="118"/>
      <c r="AD50" s="27"/>
      <c r="AE50" s="118"/>
      <c r="AF50" s="27"/>
      <c r="AG50" s="27"/>
      <c r="AH50" s="118"/>
      <c r="AI50" s="118"/>
      <c r="AJ50" s="27"/>
    </row>
    <row r="51" spans="1:36" x14ac:dyDescent="0.2">
      <c r="A51" s="301" t="s">
        <v>157</v>
      </c>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239"/>
      <c r="AI51" s="239"/>
      <c r="AJ51" s="239"/>
    </row>
    <row r="52" spans="1:36" ht="18.600000000000001" customHeight="1" x14ac:dyDescent="0.2">
      <c r="A52" s="301"/>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239"/>
      <c r="AI52" s="239"/>
      <c r="AJ52" s="239"/>
    </row>
    <row r="53" spans="1:36" ht="18.600000000000001" customHeight="1" x14ac:dyDescent="0.2">
      <c r="A53" s="301"/>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239"/>
      <c r="AI53" s="239"/>
      <c r="AJ53" s="239"/>
    </row>
    <row r="54" spans="1:36" ht="18.600000000000001" customHeight="1" x14ac:dyDescent="0.2">
      <c r="A54" s="301"/>
      <c r="B54" s="301"/>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239"/>
      <c r="AI54" s="239"/>
      <c r="AJ54" s="239"/>
    </row>
    <row r="55" spans="1:36" ht="23.25" customHeight="1" x14ac:dyDescent="0.2">
      <c r="A55" s="301"/>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239"/>
      <c r="AI55" s="239"/>
      <c r="AJ55" s="239"/>
    </row>
    <row r="56" spans="1:36" ht="18.600000000000001" customHeight="1" x14ac:dyDescent="0.2">
      <c r="A56" s="301"/>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239"/>
      <c r="AI56" s="239"/>
      <c r="AJ56" s="239"/>
    </row>
    <row r="57" spans="1:36" ht="18.600000000000001" customHeight="1" x14ac:dyDescent="0.2">
      <c r="A57" s="35"/>
      <c r="B57" s="35"/>
      <c r="C57" s="35"/>
      <c r="D57" s="35"/>
      <c r="E57" s="43"/>
      <c r="F57" s="43"/>
      <c r="G57" s="43"/>
      <c r="H57" s="43"/>
      <c r="I57" s="118"/>
      <c r="J57" s="35"/>
      <c r="K57" s="118"/>
      <c r="L57" s="27"/>
      <c r="M57" s="27"/>
      <c r="N57" s="35"/>
      <c r="O57" s="43"/>
      <c r="P57" s="43"/>
      <c r="Q57" s="43"/>
      <c r="R57" s="43"/>
      <c r="S57" s="118"/>
      <c r="T57" s="35"/>
      <c r="U57" s="118"/>
      <c r="V57" s="27"/>
      <c r="W57" s="27"/>
      <c r="X57" s="27"/>
      <c r="Y57" s="118"/>
      <c r="Z57" s="27"/>
      <c r="AA57" s="27"/>
      <c r="AB57" s="27"/>
      <c r="AC57" s="118"/>
      <c r="AD57" s="27"/>
      <c r="AE57" s="118"/>
      <c r="AF57" s="27"/>
      <c r="AG57" s="27"/>
      <c r="AH57" s="118"/>
      <c r="AI57" s="118"/>
      <c r="AJ57" s="27"/>
    </row>
    <row r="58" spans="1:36" ht="18.600000000000001" customHeight="1" x14ac:dyDescent="0.2">
      <c r="A58" s="42"/>
      <c r="B58" s="42"/>
      <c r="C58" s="42"/>
      <c r="D58" s="42"/>
      <c r="E58" s="47"/>
      <c r="F58" s="47"/>
      <c r="G58" s="47"/>
      <c r="H58" s="47"/>
      <c r="I58" s="120"/>
      <c r="J58" s="42"/>
      <c r="K58" s="120"/>
      <c r="L58" s="165"/>
      <c r="M58" s="165"/>
      <c r="N58" s="42"/>
      <c r="O58" s="47"/>
      <c r="P58" s="47"/>
      <c r="Q58" s="47"/>
      <c r="R58" s="47"/>
      <c r="S58" s="120"/>
      <c r="T58" s="42"/>
      <c r="U58" s="120"/>
      <c r="V58" s="165"/>
      <c r="W58" s="165"/>
      <c r="X58" s="165"/>
      <c r="Y58" s="120"/>
      <c r="Z58" s="165"/>
      <c r="AA58" s="165"/>
      <c r="AB58" s="165"/>
      <c r="AC58" s="120"/>
      <c r="AD58" s="165"/>
      <c r="AE58" s="120"/>
      <c r="AF58" s="165"/>
      <c r="AG58" s="165"/>
      <c r="AH58" s="120"/>
      <c r="AI58" s="120"/>
      <c r="AJ58" s="165"/>
    </row>
    <row r="59" spans="1:36" x14ac:dyDescent="0.2">
      <c r="K59" s="119"/>
      <c r="M59" s="172"/>
      <c r="U59" s="119"/>
      <c r="W59" s="172"/>
      <c r="X59" s="172"/>
      <c r="Y59" s="119"/>
      <c r="Z59" s="172"/>
      <c r="AA59" s="172"/>
      <c r="AB59" s="172"/>
      <c r="AC59" s="119"/>
      <c r="AD59" s="172"/>
      <c r="AE59" s="119"/>
      <c r="AF59" s="172"/>
      <c r="AG59" s="172"/>
      <c r="AH59" s="119"/>
      <c r="AI59" s="119"/>
      <c r="AJ59" s="172"/>
    </row>
    <row r="60" spans="1:36" ht="17.100000000000001" customHeight="1" x14ac:dyDescent="0.2">
      <c r="K60" s="119"/>
      <c r="U60" s="119"/>
      <c r="Y60" s="119"/>
      <c r="AC60" s="119"/>
      <c r="AE60" s="119"/>
      <c r="AH60" s="119"/>
      <c r="AI60" s="119"/>
    </row>
    <row r="61" spans="1:36" ht="17.100000000000001" customHeight="1" x14ac:dyDescent="0.2">
      <c r="K61" s="119"/>
      <c r="U61" s="119"/>
      <c r="Y61" s="119"/>
      <c r="AC61" s="119"/>
      <c r="AE61" s="119"/>
      <c r="AH61" s="119"/>
      <c r="AI61" s="119"/>
    </row>
    <row r="62" spans="1:36" ht="17.100000000000001" customHeight="1" x14ac:dyDescent="0.2">
      <c r="K62" s="119"/>
      <c r="U62" s="119"/>
      <c r="Y62" s="119"/>
      <c r="AC62" s="119"/>
      <c r="AE62" s="119"/>
      <c r="AH62" s="119"/>
      <c r="AI62" s="119"/>
    </row>
    <row r="63" spans="1:36" ht="17.100000000000001" customHeight="1" x14ac:dyDescent="0.2">
      <c r="K63" s="119"/>
      <c r="U63" s="119"/>
      <c r="Y63" s="119"/>
      <c r="AC63" s="119"/>
      <c r="AE63" s="119"/>
      <c r="AH63" s="119"/>
      <c r="AI63" s="119"/>
    </row>
    <row r="64" spans="1:36" ht="17.100000000000001" customHeight="1" x14ac:dyDescent="0.2">
      <c r="K64" s="119"/>
      <c r="U64" s="119"/>
      <c r="Y64" s="119"/>
      <c r="AC64" s="119"/>
      <c r="AE64" s="119"/>
      <c r="AH64" s="119"/>
      <c r="AI64" s="119"/>
    </row>
    <row r="65" spans="11:35" ht="17.100000000000001" customHeight="1" x14ac:dyDescent="0.2">
      <c r="K65" s="119"/>
      <c r="U65" s="119"/>
      <c r="Y65" s="119"/>
      <c r="AC65" s="119"/>
      <c r="AE65" s="119"/>
      <c r="AH65" s="119"/>
      <c r="AI65" s="119"/>
    </row>
    <row r="66" spans="11:35" ht="17.100000000000001" customHeight="1" x14ac:dyDescent="0.2">
      <c r="K66" s="119"/>
      <c r="U66" s="119"/>
      <c r="Y66" s="119"/>
      <c r="AC66" s="119"/>
      <c r="AE66" s="119"/>
      <c r="AH66" s="119"/>
      <c r="AI66" s="119"/>
    </row>
    <row r="67" spans="11:35" ht="17.100000000000001" customHeight="1" x14ac:dyDescent="0.2">
      <c r="K67" s="119"/>
      <c r="U67" s="119"/>
      <c r="Y67" s="119"/>
      <c r="AC67" s="119"/>
      <c r="AE67" s="119"/>
      <c r="AH67" s="119"/>
      <c r="AI67" s="119"/>
    </row>
    <row r="68" spans="11:35" ht="17.100000000000001" customHeight="1" x14ac:dyDescent="0.2">
      <c r="K68" s="119"/>
      <c r="U68" s="119"/>
      <c r="Y68" s="119"/>
      <c r="AC68" s="119"/>
      <c r="AE68" s="119"/>
      <c r="AH68" s="119"/>
      <c r="AI68" s="119"/>
    </row>
    <row r="69" spans="11:35" ht="17.100000000000001" customHeight="1" x14ac:dyDescent="0.2"/>
    <row r="70" spans="11:35" ht="17.100000000000001" customHeight="1" x14ac:dyDescent="0.2"/>
    <row r="71" spans="11:35" ht="17.100000000000001" customHeight="1" x14ac:dyDescent="0.2"/>
    <row r="72" spans="11:35" ht="17.100000000000001" customHeight="1" x14ac:dyDescent="0.2"/>
    <row r="73" spans="11:35" ht="17.100000000000001" customHeight="1" x14ac:dyDescent="0.2"/>
    <row r="74" spans="11:35" ht="17.100000000000001" customHeight="1" x14ac:dyDescent="0.2"/>
    <row r="75" spans="11:35" ht="17.100000000000001" customHeight="1" x14ac:dyDescent="0.2"/>
    <row r="76" spans="11:35" ht="17.100000000000001" customHeight="1" x14ac:dyDescent="0.2"/>
    <row r="77" spans="11:35" ht="17.100000000000001" customHeight="1" x14ac:dyDescent="0.2"/>
    <row r="78" spans="11:35" ht="17.100000000000001" customHeight="1" x14ac:dyDescent="0.2"/>
    <row r="79" spans="11:35" ht="17.100000000000001" customHeight="1" x14ac:dyDescent="0.2"/>
    <row r="80" spans="11:35" ht="17.100000000000001" customHeight="1" x14ac:dyDescent="0.2"/>
    <row r="81" ht="17.100000000000001" customHeight="1" x14ac:dyDescent="0.2"/>
    <row r="82" ht="17.100000000000001" customHeight="1" x14ac:dyDescent="0.2"/>
    <row r="83" ht="17.100000000000001" customHeight="1" x14ac:dyDescent="0.2"/>
    <row r="84" ht="17.100000000000001" customHeight="1" x14ac:dyDescent="0.2"/>
    <row r="85" ht="17.100000000000001" customHeight="1" x14ac:dyDescent="0.2"/>
    <row r="86" ht="17.100000000000001" customHeight="1" x14ac:dyDescent="0.2"/>
    <row r="87" ht="17.100000000000001" customHeight="1" x14ac:dyDescent="0.2"/>
    <row r="88" ht="17.100000000000001" customHeight="1" x14ac:dyDescent="0.2"/>
    <row r="89" ht="17.100000000000001" customHeight="1" x14ac:dyDescent="0.2"/>
    <row r="90" ht="17.100000000000001" customHeight="1" x14ac:dyDescent="0.2"/>
  </sheetData>
  <mergeCells count="25">
    <mergeCell ref="B48:AG48"/>
    <mergeCell ref="B49:AG49"/>
    <mergeCell ref="A51:AG56"/>
    <mergeCell ref="A1:AG1"/>
    <mergeCell ref="A3:AG3"/>
    <mergeCell ref="A4:AG4"/>
    <mergeCell ref="A5:AG5"/>
    <mergeCell ref="B41:C41"/>
    <mergeCell ref="B43:C43"/>
    <mergeCell ref="B17:C17"/>
    <mergeCell ref="A11:C11"/>
    <mergeCell ref="B46:C46"/>
    <mergeCell ref="A45:C45"/>
    <mergeCell ref="B29:C29"/>
    <mergeCell ref="B13:C13"/>
    <mergeCell ref="B15:C15"/>
    <mergeCell ref="A35:C35"/>
    <mergeCell ref="B37:C37"/>
    <mergeCell ref="B39:C39"/>
    <mergeCell ref="B21:C21"/>
    <mergeCell ref="B23:C23"/>
    <mergeCell ref="A25:C25"/>
    <mergeCell ref="B27:C27"/>
    <mergeCell ref="B31:C31"/>
    <mergeCell ref="B33:C33"/>
  </mergeCells>
  <printOptions horizontalCentered="1"/>
  <pageMargins left="0.25" right="0.25" top="0.25" bottom="0.5" header="0.5" footer="0.25"/>
  <pageSetup paperSize="5" scale="64" orientation="landscape" r:id="rId1"/>
  <headerFoot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Q91"/>
  <sheetViews>
    <sheetView showGridLines="0" showRuler="0" zoomScaleNormal="100" zoomScaleSheetLayoutView="80" workbookViewId="0">
      <selection sqref="A1:AV1"/>
    </sheetView>
  </sheetViews>
  <sheetFormatPr defaultColWidth="13.5703125" defaultRowHeight="12.75" x14ac:dyDescent="0.2"/>
  <cols>
    <col min="1" max="1" width="2.5703125" customWidth="1"/>
    <col min="2" max="2" width="4.42578125" customWidth="1"/>
    <col min="3" max="3" width="37.5703125" customWidth="1"/>
    <col min="4" max="4" width="0.42578125" customWidth="1"/>
    <col min="5" max="5" width="10.5703125" customWidth="1"/>
    <col min="6" max="6" width="8.5703125" customWidth="1"/>
    <col min="7" max="7" width="0.5703125" customWidth="1"/>
    <col min="8" max="8" width="10.5703125" customWidth="1"/>
    <col min="9" max="9" width="8.5703125" customWidth="1"/>
    <col min="10" max="10" width="0.42578125" customWidth="1"/>
    <col min="11" max="11" width="10.5703125" style="119" customWidth="1"/>
    <col min="12" max="12" width="8.5703125" style="119" customWidth="1"/>
    <col min="13" max="13" width="0.42578125" customWidth="1"/>
    <col min="14" max="14" width="10.5703125" style="167" customWidth="1"/>
    <col min="15" max="15" width="8.5703125" style="167" customWidth="1"/>
    <col min="16" max="16" width="0.42578125" style="167" customWidth="1"/>
    <col min="17" max="17" width="10.5703125" style="167" customWidth="1"/>
    <col min="18" max="18" width="8.5703125" style="167" customWidth="1"/>
    <col min="19" max="19" width="0.42578125" customWidth="1"/>
    <col min="20" max="20" width="10.5703125" customWidth="1"/>
    <col min="21" max="21" width="8.5703125" customWidth="1"/>
    <col min="22" max="22" width="0.5703125" customWidth="1"/>
    <col min="23" max="23" width="10.5703125" customWidth="1"/>
    <col min="24" max="24" width="8.5703125" customWidth="1"/>
    <col min="25" max="25" width="0.42578125" customWidth="1"/>
    <col min="26" max="26" width="10.5703125" style="119" customWidth="1"/>
    <col min="27" max="27" width="8.5703125" style="119" customWidth="1"/>
    <col min="28" max="28" width="0.42578125" customWidth="1"/>
    <col min="29" max="29" width="10.5703125" style="167" customWidth="1"/>
    <col min="30" max="30" width="8.5703125" style="167" customWidth="1"/>
    <col min="31" max="31" width="0.42578125" style="167" customWidth="1"/>
    <col min="32" max="32" width="10.5703125" style="167" customWidth="1"/>
    <col min="33" max="33" width="8.5703125" style="167" customWidth="1"/>
    <col min="34" max="34" width="0.42578125" customWidth="1"/>
    <col min="35" max="35" width="10.5703125" customWidth="1"/>
    <col min="36" max="36" width="8.5703125" customWidth="1"/>
    <col min="37" max="37" width="0.7109375" customWidth="1"/>
    <col min="38" max="38" width="10.5703125" customWidth="1"/>
    <col min="39" max="39" width="8.5703125" customWidth="1"/>
    <col min="40" max="40" width="0.42578125" customWidth="1"/>
    <col min="41" max="41" width="10.5703125" customWidth="1"/>
    <col min="42" max="42" width="8.5703125" customWidth="1"/>
    <col min="43" max="43" width="0.7109375" customWidth="1"/>
    <col min="44" max="44" width="10.5703125" style="167" customWidth="1"/>
    <col min="45" max="45" width="8.5703125" style="167" customWidth="1"/>
    <col min="46" max="46" width="0.42578125" style="167" customWidth="1"/>
    <col min="47" max="47" width="10.5703125" style="167" customWidth="1"/>
    <col min="48" max="48" width="8.5703125" style="167" customWidth="1"/>
    <col min="49" max="52" width="5.5703125" bestFit="1" customWidth="1"/>
    <col min="53" max="63" width="5.5703125" customWidth="1"/>
    <col min="64" max="64" width="7.42578125" bestFit="1" customWidth="1"/>
    <col min="65" max="66" width="5.5703125" customWidth="1"/>
    <col min="67" max="67" width="7.42578125" bestFit="1" customWidth="1"/>
    <col min="68" max="68" width="8.42578125" bestFit="1" customWidth="1"/>
    <col min="69" max="69" width="5.5703125" bestFit="1" customWidth="1"/>
  </cols>
  <sheetData>
    <row r="1" spans="1:55" ht="55.5" customHeight="1" x14ac:dyDescent="0.2">
      <c r="A1" s="278" t="e" vm="1">
        <v>#VALUE!</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row>
    <row r="2" spans="1:55" ht="6" customHeight="1" x14ac:dyDescent="0.2">
      <c r="A2" s="35"/>
      <c r="B2" s="35"/>
      <c r="C2" s="35"/>
      <c r="D2" s="35"/>
      <c r="E2" s="43"/>
      <c r="F2" s="43"/>
      <c r="G2" s="43"/>
      <c r="H2" s="43"/>
      <c r="I2" s="43"/>
      <c r="J2" s="43"/>
      <c r="K2" s="118"/>
      <c r="L2" s="118"/>
      <c r="M2" s="35"/>
      <c r="N2" s="27"/>
      <c r="O2" s="27"/>
      <c r="P2" s="27"/>
      <c r="Q2" s="27"/>
      <c r="R2" s="27"/>
      <c r="S2" s="35"/>
      <c r="T2" s="43"/>
      <c r="U2" s="43"/>
      <c r="V2" s="43"/>
      <c r="W2" s="43"/>
      <c r="X2" s="43"/>
      <c r="Y2" s="43"/>
      <c r="Z2" s="118"/>
      <c r="AA2" s="118"/>
      <c r="AB2" s="35"/>
      <c r="AC2" s="27"/>
      <c r="AD2" s="27"/>
      <c r="AE2" s="27"/>
      <c r="AF2" s="27"/>
      <c r="AG2" s="27"/>
      <c r="AI2" s="43"/>
      <c r="AJ2" s="43"/>
      <c r="AL2" s="43"/>
      <c r="AM2" s="43"/>
      <c r="AN2" s="43"/>
      <c r="AO2" s="43"/>
      <c r="AP2" s="43"/>
      <c r="AQ2" s="43"/>
      <c r="AR2" s="27"/>
      <c r="AS2" s="27"/>
      <c r="AT2" s="27"/>
      <c r="AU2" s="27"/>
      <c r="AV2" s="27"/>
    </row>
    <row r="3" spans="1:55" ht="22.5" customHeight="1" x14ac:dyDescent="0.25">
      <c r="A3" s="279" t="s">
        <v>26</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row>
    <row r="4" spans="1:55" ht="22.5" customHeight="1" x14ac:dyDescent="0.25">
      <c r="A4" s="279" t="s">
        <v>10</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row>
    <row r="5" spans="1:55" ht="22.5" customHeight="1" x14ac:dyDescent="0.25">
      <c r="A5" s="302" t="s">
        <v>11</v>
      </c>
      <c r="B5" s="302"/>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row>
    <row r="6" spans="1:55" ht="22.5" customHeight="1" x14ac:dyDescent="0.25">
      <c r="A6" s="302" t="s">
        <v>12</v>
      </c>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row>
    <row r="7" spans="1:55" ht="4.5" customHeight="1" x14ac:dyDescent="0.2">
      <c r="A7" s="35"/>
      <c r="B7" s="35"/>
      <c r="C7" s="35"/>
      <c r="D7" s="35"/>
      <c r="E7" s="43"/>
      <c r="F7" s="43"/>
      <c r="G7" s="43"/>
      <c r="H7" s="43"/>
      <c r="I7" s="43"/>
      <c r="J7" s="43"/>
      <c r="K7" s="118"/>
      <c r="L7" s="118"/>
      <c r="M7" s="35"/>
      <c r="N7" s="27"/>
      <c r="O7" s="27"/>
      <c r="P7" s="27"/>
      <c r="Q7" s="27"/>
      <c r="R7" s="27"/>
      <c r="S7" s="35"/>
      <c r="T7" s="43"/>
      <c r="U7" s="118"/>
      <c r="V7" s="118"/>
      <c r="W7" s="35"/>
      <c r="X7" s="27"/>
      <c r="Y7" s="27"/>
      <c r="Z7" s="27"/>
      <c r="AA7" s="118"/>
      <c r="AB7" s="35"/>
      <c r="AC7" s="27"/>
      <c r="AD7" s="27"/>
      <c r="AE7" s="27"/>
      <c r="AF7" s="27"/>
      <c r="AG7" s="27"/>
      <c r="AI7" s="43"/>
      <c r="AJ7" s="43"/>
      <c r="AL7" s="43"/>
      <c r="AM7" s="43"/>
      <c r="AN7" s="43"/>
      <c r="AO7" s="43"/>
      <c r="AP7" s="43"/>
      <c r="AQ7" s="43"/>
      <c r="AR7" s="27"/>
      <c r="AS7" s="27"/>
      <c r="AT7" s="27"/>
      <c r="AU7" s="27"/>
      <c r="AV7" s="27"/>
    </row>
    <row r="8" spans="1:55" ht="5.25" customHeight="1" x14ac:dyDescent="0.2">
      <c r="A8" s="35"/>
      <c r="B8" s="35"/>
      <c r="C8" s="35"/>
      <c r="D8" s="35"/>
      <c r="E8" s="43"/>
      <c r="F8" s="43"/>
      <c r="G8" s="43"/>
      <c r="H8" s="43"/>
      <c r="I8" s="43"/>
      <c r="J8" s="43"/>
      <c r="K8" s="118"/>
      <c r="L8" s="118"/>
      <c r="M8" s="35"/>
      <c r="N8" s="27"/>
      <c r="O8" s="27"/>
      <c r="P8" s="27"/>
      <c r="Q8" s="27"/>
      <c r="R8" s="27"/>
      <c r="S8" s="35"/>
      <c r="T8" s="43"/>
      <c r="U8" s="43"/>
      <c r="V8" s="43"/>
      <c r="W8" s="43"/>
      <c r="X8" s="43"/>
      <c r="Y8" s="43"/>
      <c r="Z8" s="118"/>
      <c r="AA8" s="118"/>
      <c r="AB8" s="35"/>
      <c r="AC8" s="27"/>
      <c r="AD8" s="27"/>
      <c r="AE8" s="27"/>
      <c r="AF8" s="27"/>
      <c r="AG8" s="27"/>
      <c r="AI8" s="43"/>
      <c r="AJ8" s="43"/>
      <c r="AL8" s="43"/>
      <c r="AM8" s="43"/>
      <c r="AN8" s="43"/>
      <c r="AO8" s="43"/>
      <c r="AP8" s="43"/>
      <c r="AQ8" s="43"/>
      <c r="AR8" s="27"/>
      <c r="AS8" s="27"/>
      <c r="AT8" s="27"/>
      <c r="AU8" s="27"/>
      <c r="AV8" s="27"/>
    </row>
    <row r="9" spans="1:55" ht="26.1" customHeight="1" x14ac:dyDescent="0.2">
      <c r="A9" s="35"/>
      <c r="B9" s="35"/>
      <c r="C9" s="35"/>
      <c r="D9" s="35"/>
      <c r="E9" s="276" t="s">
        <v>55</v>
      </c>
      <c r="F9" s="276"/>
      <c r="G9" s="276"/>
      <c r="H9" s="276"/>
      <c r="I9" s="276"/>
      <c r="J9" s="276"/>
      <c r="K9" s="276"/>
      <c r="L9" s="276"/>
      <c r="M9" s="276"/>
      <c r="N9" s="276"/>
      <c r="O9" s="276"/>
      <c r="Q9" s="303"/>
      <c r="R9" s="303"/>
      <c r="S9" s="26"/>
      <c r="T9" s="276" t="s">
        <v>55</v>
      </c>
      <c r="U9" s="276"/>
      <c r="V9" s="276"/>
      <c r="W9" s="276"/>
      <c r="X9" s="276"/>
      <c r="Y9" s="276"/>
      <c r="Z9" s="276"/>
      <c r="AA9" s="276"/>
      <c r="AB9" s="276"/>
      <c r="AC9" s="276"/>
      <c r="AD9" s="276"/>
      <c r="AF9" s="303"/>
      <c r="AG9" s="303"/>
      <c r="AI9" s="304" t="s">
        <v>55</v>
      </c>
      <c r="AJ9" s="304"/>
      <c r="AK9" s="304"/>
      <c r="AL9" s="304"/>
      <c r="AM9" s="304"/>
      <c r="AN9" s="304"/>
      <c r="AO9" s="304"/>
      <c r="AP9" s="304"/>
      <c r="AQ9" s="304"/>
      <c r="AR9" s="304"/>
      <c r="AS9" s="304"/>
      <c r="AU9" s="303"/>
      <c r="AV9" s="303"/>
      <c r="AW9" s="35"/>
      <c r="AX9" s="35"/>
      <c r="AY9" s="35"/>
      <c r="AZ9" s="35"/>
      <c r="BA9" s="35"/>
      <c r="BB9" s="35"/>
      <c r="BC9" s="35"/>
    </row>
    <row r="10" spans="1:55" ht="18.600000000000001" customHeight="1" x14ac:dyDescent="0.2">
      <c r="A10" s="35"/>
      <c r="B10" s="35"/>
      <c r="C10" s="35"/>
      <c r="D10" s="35"/>
      <c r="E10" s="305" t="s">
        <v>21</v>
      </c>
      <c r="F10" s="305"/>
      <c r="G10" s="21"/>
      <c r="H10" s="305" t="s">
        <v>22</v>
      </c>
      <c r="I10" s="305"/>
      <c r="J10" s="113"/>
      <c r="K10" s="306" t="s">
        <v>23</v>
      </c>
      <c r="L10" s="306"/>
      <c r="M10" s="30"/>
      <c r="N10" s="306" t="s">
        <v>24</v>
      </c>
      <c r="O10" s="306"/>
      <c r="Q10" s="303" t="s">
        <v>56</v>
      </c>
      <c r="R10" s="303"/>
      <c r="S10" s="26"/>
      <c r="T10" s="305" t="s">
        <v>21</v>
      </c>
      <c r="U10" s="305"/>
      <c r="V10" s="21"/>
      <c r="W10" s="305" t="s">
        <v>22</v>
      </c>
      <c r="X10" s="305"/>
      <c r="Y10" s="113"/>
      <c r="Z10" s="306" t="s">
        <v>23</v>
      </c>
      <c r="AA10" s="306"/>
      <c r="AB10" s="30"/>
      <c r="AC10" s="306" t="s">
        <v>24</v>
      </c>
      <c r="AD10" s="306"/>
      <c r="AF10" s="303" t="s">
        <v>56</v>
      </c>
      <c r="AG10" s="303"/>
      <c r="AI10" s="278" t="s">
        <v>21</v>
      </c>
      <c r="AJ10" s="278"/>
      <c r="AL10" s="278" t="s">
        <v>22</v>
      </c>
      <c r="AM10" s="278"/>
      <c r="AN10" s="26"/>
      <c r="AO10" s="278" t="s">
        <v>23</v>
      </c>
      <c r="AP10" s="278"/>
      <c r="AQ10" s="26"/>
      <c r="AR10" s="313" t="s">
        <v>24</v>
      </c>
      <c r="AS10" s="313"/>
      <c r="AU10" s="303" t="s">
        <v>56</v>
      </c>
      <c r="AV10" s="303"/>
    </row>
    <row r="11" spans="1:55" ht="18.600000000000001" customHeight="1" x14ac:dyDescent="0.2">
      <c r="A11" s="35"/>
      <c r="B11" s="35"/>
      <c r="C11" s="35"/>
      <c r="D11" s="35"/>
      <c r="E11" s="309">
        <v>2023</v>
      </c>
      <c r="F11" s="272"/>
      <c r="G11" s="45"/>
      <c r="H11" s="309">
        <f>$E$11</f>
        <v>2023</v>
      </c>
      <c r="I11" s="272"/>
      <c r="J11" s="45"/>
      <c r="K11" s="312">
        <f>$E$11</f>
        <v>2023</v>
      </c>
      <c r="L11" s="283"/>
      <c r="N11" s="312">
        <f>$E$11</f>
        <v>2023</v>
      </c>
      <c r="O11" s="283"/>
      <c r="Q11" s="307">
        <f>E11</f>
        <v>2023</v>
      </c>
      <c r="R11" s="308"/>
      <c r="S11" s="26"/>
      <c r="T11" s="309">
        <v>2024</v>
      </c>
      <c r="U11" s="272"/>
      <c r="V11" s="45"/>
      <c r="W11" s="309">
        <f>$T$11</f>
        <v>2024</v>
      </c>
      <c r="X11" s="272"/>
      <c r="Y11" s="45"/>
      <c r="Z11" s="309">
        <f>$T$11</f>
        <v>2024</v>
      </c>
      <c r="AA11" s="272"/>
      <c r="AC11" s="312">
        <f>T11</f>
        <v>2024</v>
      </c>
      <c r="AD11" s="283"/>
      <c r="AF11" s="307">
        <f>T11</f>
        <v>2024</v>
      </c>
      <c r="AG11" s="308"/>
      <c r="AI11" s="309">
        <v>2025</v>
      </c>
      <c r="AJ11" s="272"/>
      <c r="AL11" s="309">
        <f>$AI$11</f>
        <v>2025</v>
      </c>
      <c r="AM11" s="272"/>
      <c r="AO11" s="309">
        <f>$AI$11</f>
        <v>2025</v>
      </c>
      <c r="AP11" s="272"/>
      <c r="AR11" s="312">
        <f>AI11</f>
        <v>2025</v>
      </c>
      <c r="AS11" s="283"/>
      <c r="AU11" s="307">
        <f>AI11</f>
        <v>2025</v>
      </c>
      <c r="AV11" s="308"/>
    </row>
    <row r="12" spans="1:55" ht="18.600000000000001" customHeight="1" x14ac:dyDescent="0.2">
      <c r="A12" s="35"/>
      <c r="B12" s="35"/>
      <c r="C12" s="35"/>
      <c r="D12" s="35"/>
      <c r="E12" s="29" t="s">
        <v>30</v>
      </c>
      <c r="F12" s="29" t="s">
        <v>29</v>
      </c>
      <c r="G12" s="45"/>
      <c r="H12" s="29" t="s">
        <v>30</v>
      </c>
      <c r="I12" s="29" t="s">
        <v>29</v>
      </c>
      <c r="J12" s="45"/>
      <c r="K12" s="163" t="s">
        <v>30</v>
      </c>
      <c r="L12" s="163" t="s">
        <v>29</v>
      </c>
      <c r="N12" s="163" t="s">
        <v>28</v>
      </c>
      <c r="O12" s="163" t="s">
        <v>29</v>
      </c>
      <c r="Q12" s="185" t="s">
        <v>28</v>
      </c>
      <c r="R12" s="185" t="s">
        <v>29</v>
      </c>
      <c r="S12" s="26"/>
      <c r="T12" s="29" t="s">
        <v>30</v>
      </c>
      <c r="U12" s="29" t="s">
        <v>29</v>
      </c>
      <c r="V12" s="45"/>
      <c r="W12" s="29" t="s">
        <v>30</v>
      </c>
      <c r="X12" s="29" t="s">
        <v>29</v>
      </c>
      <c r="Y12" s="45"/>
      <c r="Z12" s="163" t="s">
        <v>30</v>
      </c>
      <c r="AA12" s="163" t="s">
        <v>29</v>
      </c>
      <c r="AC12" s="163" t="s">
        <v>28</v>
      </c>
      <c r="AD12" s="163" t="s">
        <v>29</v>
      </c>
      <c r="AF12" s="185" t="s">
        <v>28</v>
      </c>
      <c r="AG12" s="185" t="s">
        <v>29</v>
      </c>
      <c r="AI12" s="29" t="s">
        <v>30</v>
      </c>
      <c r="AJ12" s="29" t="s">
        <v>29</v>
      </c>
      <c r="AL12" s="29" t="s">
        <v>30</v>
      </c>
      <c r="AM12" s="29" t="s">
        <v>29</v>
      </c>
      <c r="AN12" s="29"/>
      <c r="AO12" s="29" t="s">
        <v>30</v>
      </c>
      <c r="AP12" s="29" t="s">
        <v>29</v>
      </c>
      <c r="AQ12" s="26"/>
      <c r="AR12" s="163" t="s">
        <v>28</v>
      </c>
      <c r="AS12" s="163" t="s">
        <v>29</v>
      </c>
      <c r="AU12" s="185" t="s">
        <v>28</v>
      </c>
      <c r="AV12" s="185" t="s">
        <v>29</v>
      </c>
    </row>
    <row r="13" spans="1:55" ht="18.600000000000001" customHeight="1" x14ac:dyDescent="0.2">
      <c r="A13" s="35"/>
      <c r="B13" s="35"/>
      <c r="C13" s="35"/>
      <c r="D13" s="35"/>
      <c r="E13" s="32" t="s">
        <v>32</v>
      </c>
      <c r="F13" s="32" t="s">
        <v>4</v>
      </c>
      <c r="G13" s="45"/>
      <c r="H13" s="32" t="s">
        <v>32</v>
      </c>
      <c r="I13" s="32" t="s">
        <v>4</v>
      </c>
      <c r="J13" s="45"/>
      <c r="K13" s="164" t="s">
        <v>32</v>
      </c>
      <c r="L13" s="164" t="s">
        <v>4</v>
      </c>
      <c r="N13" s="164" t="s">
        <v>31</v>
      </c>
      <c r="O13" s="164" t="s">
        <v>4</v>
      </c>
      <c r="Q13" s="186" t="s">
        <v>31</v>
      </c>
      <c r="R13" s="186" t="s">
        <v>4</v>
      </c>
      <c r="S13" s="26"/>
      <c r="T13" s="32" t="s">
        <v>32</v>
      </c>
      <c r="U13" s="32" t="s">
        <v>4</v>
      </c>
      <c r="V13" s="45"/>
      <c r="W13" s="32" t="s">
        <v>32</v>
      </c>
      <c r="X13" s="32" t="s">
        <v>4</v>
      </c>
      <c r="Y13" s="45"/>
      <c r="Z13" s="164" t="s">
        <v>32</v>
      </c>
      <c r="AA13" s="164" t="s">
        <v>4</v>
      </c>
      <c r="AC13" s="164" t="s">
        <v>31</v>
      </c>
      <c r="AD13" s="164" t="s">
        <v>4</v>
      </c>
      <c r="AF13" s="186" t="s">
        <v>31</v>
      </c>
      <c r="AG13" s="186" t="s">
        <v>4</v>
      </c>
      <c r="AI13" s="32" t="s">
        <v>32</v>
      </c>
      <c r="AJ13" s="32" t="s">
        <v>4</v>
      </c>
      <c r="AL13" s="32" t="s">
        <v>32</v>
      </c>
      <c r="AM13" s="32" t="s">
        <v>4</v>
      </c>
      <c r="AN13" s="32"/>
      <c r="AO13" s="32" t="s">
        <v>32</v>
      </c>
      <c r="AP13" s="32" t="s">
        <v>4</v>
      </c>
      <c r="AQ13" s="26"/>
      <c r="AR13" s="164" t="s">
        <v>31</v>
      </c>
      <c r="AS13" s="164" t="s">
        <v>4</v>
      </c>
      <c r="AU13" s="186" t="s">
        <v>31</v>
      </c>
      <c r="AV13" s="186" t="s">
        <v>4</v>
      </c>
    </row>
    <row r="14" spans="1:55" ht="18.600000000000001" customHeight="1" x14ac:dyDescent="0.2">
      <c r="A14" s="273" t="s">
        <v>33</v>
      </c>
      <c r="B14" s="271"/>
      <c r="C14" s="271"/>
      <c r="D14" s="35"/>
      <c r="E14" s="33">
        <v>915400000</v>
      </c>
      <c r="F14" s="235"/>
      <c r="G14" s="48"/>
      <c r="H14" s="33">
        <v>993600000</v>
      </c>
      <c r="I14" s="235"/>
      <c r="J14" s="48"/>
      <c r="K14" s="33">
        <v>957300000</v>
      </c>
      <c r="L14" s="235"/>
      <c r="N14" s="33">
        <v>932400000</v>
      </c>
      <c r="O14" s="235"/>
      <c r="P14" s="235"/>
      <c r="Q14" s="5">
        <f>E14+H14+K14+N14</f>
        <v>3798700000</v>
      </c>
      <c r="R14" s="234"/>
      <c r="S14" s="34"/>
      <c r="T14" s="33">
        <v>953300000</v>
      </c>
      <c r="U14" s="235"/>
      <c r="W14" s="33">
        <v>870800000</v>
      </c>
      <c r="X14" s="235"/>
      <c r="Y14" s="235"/>
      <c r="Z14" s="33">
        <v>875800000</v>
      </c>
      <c r="AA14" s="235"/>
      <c r="AB14" s="235"/>
      <c r="AC14" s="33">
        <v>983400000</v>
      </c>
      <c r="AD14" s="235"/>
      <c r="AE14" s="235"/>
      <c r="AF14" s="5">
        <f>T14+W14+Z14+AC14</f>
        <v>3683300000</v>
      </c>
      <c r="AG14" s="234"/>
      <c r="AI14" s="33">
        <v>840600000</v>
      </c>
      <c r="AJ14" s="235"/>
      <c r="AL14" s="33">
        <v>875700000</v>
      </c>
      <c r="AM14" s="235"/>
      <c r="AN14" s="235"/>
      <c r="AO14" s="33">
        <v>901200000</v>
      </c>
      <c r="AP14" s="235"/>
      <c r="AQ14" s="235"/>
      <c r="AR14" s="33">
        <v>969800000</v>
      </c>
      <c r="AS14" s="235"/>
      <c r="AT14" s="235"/>
      <c r="AU14" s="5">
        <f>AI14+AL14+AO14+AR14</f>
        <v>3587300000</v>
      </c>
      <c r="AV14" s="234"/>
    </row>
    <row r="15" spans="1:55" ht="18.600000000000001" customHeight="1" x14ac:dyDescent="0.2">
      <c r="A15" s="35"/>
      <c r="B15" s="35"/>
      <c r="C15" s="35"/>
      <c r="D15" s="35"/>
      <c r="E15" s="233"/>
      <c r="F15" s="79"/>
      <c r="G15" s="43"/>
      <c r="H15" s="233"/>
      <c r="I15" s="79"/>
      <c r="J15" s="43"/>
      <c r="K15" s="233"/>
      <c r="L15" s="79"/>
      <c r="N15" s="233"/>
      <c r="O15" s="79"/>
      <c r="P15" s="79"/>
      <c r="Q15" s="234"/>
      <c r="R15" s="80"/>
      <c r="S15" s="35"/>
      <c r="T15" s="233"/>
      <c r="U15" s="79"/>
      <c r="W15" s="233"/>
      <c r="X15" s="79"/>
      <c r="Y15" s="79"/>
      <c r="Z15" s="233"/>
      <c r="AA15" s="79"/>
      <c r="AB15" s="79"/>
      <c r="AC15" s="233"/>
      <c r="AD15" s="79"/>
      <c r="AE15" s="79"/>
      <c r="AF15" s="234"/>
      <c r="AG15" s="80"/>
      <c r="AI15" s="233"/>
      <c r="AJ15" s="79"/>
      <c r="AL15" s="233"/>
      <c r="AM15" s="79"/>
      <c r="AN15" s="79"/>
      <c r="AO15" s="233"/>
      <c r="AP15" s="79"/>
      <c r="AQ15" s="79"/>
      <c r="AR15" s="233"/>
      <c r="AS15" s="79"/>
      <c r="AT15" s="79"/>
      <c r="AU15" s="234"/>
      <c r="AV15" s="80"/>
    </row>
    <row r="16" spans="1:55" ht="18.600000000000001" customHeight="1" x14ac:dyDescent="0.2">
      <c r="A16" s="273" t="s">
        <v>34</v>
      </c>
      <c r="B16" s="271"/>
      <c r="C16" s="271"/>
      <c r="D16" s="35"/>
      <c r="E16" s="79"/>
      <c r="F16" s="79"/>
      <c r="G16" s="43"/>
      <c r="H16" s="79"/>
      <c r="I16" s="79"/>
      <c r="J16" s="43"/>
      <c r="K16" s="79"/>
      <c r="L16" s="79"/>
      <c r="N16" s="79"/>
      <c r="O16" s="79"/>
      <c r="P16" s="79"/>
      <c r="Q16" s="80"/>
      <c r="R16" s="80"/>
      <c r="S16" s="35"/>
      <c r="T16" s="79"/>
      <c r="U16" s="79"/>
      <c r="W16" s="79"/>
      <c r="X16" s="79"/>
      <c r="Y16" s="79"/>
      <c r="Z16" s="79"/>
      <c r="AA16" s="79"/>
      <c r="AB16" s="79"/>
      <c r="AC16" s="79"/>
      <c r="AD16" s="79"/>
      <c r="AE16" s="79"/>
      <c r="AF16" s="80"/>
      <c r="AG16" s="80"/>
      <c r="AI16" s="79"/>
      <c r="AJ16" s="79"/>
      <c r="AL16" s="79"/>
      <c r="AM16" s="79"/>
      <c r="AN16" s="79"/>
      <c r="AO16" s="79"/>
      <c r="AP16" s="79"/>
      <c r="AQ16" s="79"/>
      <c r="AR16" s="79"/>
      <c r="AS16" s="79"/>
      <c r="AT16" s="79"/>
      <c r="AU16" s="80"/>
      <c r="AV16" s="80"/>
    </row>
    <row r="17" spans="1:69" ht="18.600000000000001" customHeight="1" x14ac:dyDescent="0.2">
      <c r="A17" s="35"/>
      <c r="B17" s="271" t="s">
        <v>35</v>
      </c>
      <c r="C17" s="271"/>
      <c r="D17" s="35"/>
      <c r="E17" s="33">
        <v>560800000</v>
      </c>
      <c r="F17" s="81">
        <f>ROUND(E17/E$14,3)</f>
        <v>0.61299999999999999</v>
      </c>
      <c r="G17" s="48"/>
      <c r="H17" s="33">
        <v>604500000</v>
      </c>
      <c r="I17" s="81">
        <f>ROUND(H17/H$14,3)</f>
        <v>0.60799999999999998</v>
      </c>
      <c r="J17" s="48"/>
      <c r="K17" s="33">
        <v>590200000</v>
      </c>
      <c r="L17" s="81">
        <f>ROUND(K17/K$14,3)</f>
        <v>0.61699999999999999</v>
      </c>
      <c r="N17" s="33">
        <v>577300000</v>
      </c>
      <c r="O17" s="81">
        <f>ROUND(N17/N$14,3)</f>
        <v>0.61899999999999999</v>
      </c>
      <c r="P17" s="79"/>
      <c r="Q17" s="5">
        <f>SUM(E17,H17,K17,N17)</f>
        <v>2332800000</v>
      </c>
      <c r="R17" s="82">
        <f>ROUND(Q17/Q$14,3)</f>
        <v>0.61399999999999999</v>
      </c>
      <c r="S17" s="34"/>
      <c r="T17" s="33">
        <v>593600000</v>
      </c>
      <c r="U17" s="81">
        <f>ROUND(T17/T$14,3)</f>
        <v>0.623</v>
      </c>
      <c r="W17" s="33">
        <v>545900000</v>
      </c>
      <c r="X17" s="81">
        <f>ROUND(W17/W$14,3)</f>
        <v>0.627</v>
      </c>
      <c r="Y17" s="81"/>
      <c r="Z17" s="33">
        <v>575600000</v>
      </c>
      <c r="AA17" s="81">
        <f>ROUND(Z17/Z$14,3)</f>
        <v>0.65700000000000003</v>
      </c>
      <c r="AB17" s="81"/>
      <c r="AC17" s="33">
        <v>681200000</v>
      </c>
      <c r="AD17" s="81">
        <f>ROUND(AC17/AC$14,3)</f>
        <v>0.69299999999999995</v>
      </c>
      <c r="AE17" s="79"/>
      <c r="AF17" s="5">
        <f>SUM(T17,W17,Z17,AC17)</f>
        <v>2396300000</v>
      </c>
      <c r="AG17" s="82">
        <f>ROUND(AF17/AF$14,3)</f>
        <v>0.65100000000000002</v>
      </c>
      <c r="AI17" s="33">
        <v>560800000</v>
      </c>
      <c r="AJ17" s="81">
        <f>ROUND(AI17/AI$14,3)</f>
        <v>0.66700000000000004</v>
      </c>
      <c r="AL17" s="33">
        <v>597900000</v>
      </c>
      <c r="AM17" s="81">
        <f>ROUND(AL17/AL$14,3)</f>
        <v>0.68300000000000005</v>
      </c>
      <c r="AN17" s="81"/>
      <c r="AO17" s="33">
        <v>621100000</v>
      </c>
      <c r="AP17" s="81">
        <f>ROUND(AO17/AO$14,3)</f>
        <v>0.68899999999999995</v>
      </c>
      <c r="AQ17" s="81"/>
      <c r="AR17" s="33">
        <v>698100000</v>
      </c>
      <c r="AS17" s="81">
        <f>ROUND(AR17/AR$14,3)</f>
        <v>0.72</v>
      </c>
      <c r="AT17" s="79"/>
      <c r="AU17" s="5">
        <f>SUM(AI17,AL17,AO17,AR17)</f>
        <v>2477900000</v>
      </c>
      <c r="AV17" s="82">
        <f>ROUND(AU17/AU$14,3)</f>
        <v>0.69099999999999995</v>
      </c>
    </row>
    <row r="18" spans="1:69" ht="27.75" customHeight="1" x14ac:dyDescent="0.2">
      <c r="A18" s="35"/>
      <c r="B18" s="35"/>
      <c r="C18" s="42" t="s">
        <v>9</v>
      </c>
      <c r="D18" s="35"/>
      <c r="E18" s="64">
        <v>23000000</v>
      </c>
      <c r="F18" s="79"/>
      <c r="G18" s="48"/>
      <c r="H18" s="64">
        <v>30200000</v>
      </c>
      <c r="I18" s="79"/>
      <c r="J18" s="48"/>
      <c r="K18" s="64">
        <v>27700000</v>
      </c>
      <c r="L18" s="79"/>
      <c r="N18" s="64">
        <v>27800000</v>
      </c>
      <c r="O18" s="79"/>
      <c r="P18" s="79"/>
      <c r="Q18" s="36">
        <f>SUM(E18,H18,K18,N18)</f>
        <v>108700000</v>
      </c>
      <c r="R18" s="83"/>
      <c r="S18" s="34"/>
      <c r="T18" s="64">
        <v>27800000</v>
      </c>
      <c r="U18" s="79"/>
      <c r="W18" s="64">
        <v>28000000</v>
      </c>
      <c r="X18" s="79"/>
      <c r="Y18" s="79"/>
      <c r="Z18" s="64">
        <v>18900000</v>
      </c>
      <c r="AA18" s="79"/>
      <c r="AB18" s="79"/>
      <c r="AC18" s="64">
        <v>18600000</v>
      </c>
      <c r="AD18" s="79"/>
      <c r="AE18" s="79"/>
      <c r="AF18" s="36">
        <f>SUM(T18,W18,Z18,AC18)</f>
        <v>93300000</v>
      </c>
      <c r="AG18" s="83"/>
      <c r="AI18" s="64">
        <v>16400000</v>
      </c>
      <c r="AJ18" s="79"/>
      <c r="AL18" s="64">
        <v>16100000</v>
      </c>
      <c r="AM18" s="79"/>
      <c r="AN18" s="79"/>
      <c r="AO18" s="64">
        <v>16400000</v>
      </c>
      <c r="AP18" s="79"/>
      <c r="AQ18" s="79"/>
      <c r="AR18" s="64">
        <v>16300000</v>
      </c>
      <c r="AS18" s="79"/>
      <c r="AT18" s="79"/>
      <c r="AU18" s="36">
        <f>SUM(AI18,AL18,AO18,AR18)</f>
        <v>65200000</v>
      </c>
      <c r="AV18" s="83"/>
    </row>
    <row r="19" spans="1:69" ht="18.600000000000001" customHeight="1" x14ac:dyDescent="0.2">
      <c r="A19" s="35"/>
      <c r="B19" s="35"/>
      <c r="C19" s="42" t="s">
        <v>36</v>
      </c>
      <c r="D19" s="35"/>
      <c r="E19" s="64">
        <v>200000</v>
      </c>
      <c r="F19" s="79"/>
      <c r="G19" s="48"/>
      <c r="H19" s="64">
        <v>200000</v>
      </c>
      <c r="I19" s="79"/>
      <c r="J19" s="48"/>
      <c r="K19" s="64">
        <v>0</v>
      </c>
      <c r="L19" s="79"/>
      <c r="N19" s="64">
        <v>100000</v>
      </c>
      <c r="O19" s="79"/>
      <c r="P19" s="79"/>
      <c r="Q19" s="158">
        <f>SUM(E19,H19,K19,N19)</f>
        <v>500000</v>
      </c>
      <c r="R19" s="83"/>
      <c r="S19" s="34"/>
      <c r="T19" s="64">
        <v>0</v>
      </c>
      <c r="U19" s="79"/>
      <c r="W19" s="64">
        <v>0</v>
      </c>
      <c r="X19" s="79"/>
      <c r="Y19" s="79"/>
      <c r="Z19" s="64">
        <v>0</v>
      </c>
      <c r="AA19" s="79"/>
      <c r="AB19" s="79"/>
      <c r="AC19" s="64">
        <v>0</v>
      </c>
      <c r="AD19" s="79"/>
      <c r="AE19" s="79"/>
      <c r="AF19" s="158">
        <f>SUM(T19,W19,Z19,AC19)</f>
        <v>0</v>
      </c>
      <c r="AG19" s="83"/>
      <c r="AI19" s="64">
        <v>0</v>
      </c>
      <c r="AJ19" s="79"/>
      <c r="AL19" s="64">
        <v>0</v>
      </c>
      <c r="AM19" s="79"/>
      <c r="AN19" s="79"/>
      <c r="AO19" s="64">
        <v>0</v>
      </c>
      <c r="AP19" s="79"/>
      <c r="AQ19" s="79"/>
      <c r="AR19" s="64">
        <v>0</v>
      </c>
      <c r="AS19" s="79"/>
      <c r="AT19" s="79"/>
      <c r="AU19" s="158">
        <f>SUM(AI19,AL19,AO19,AR19)</f>
        <v>0</v>
      </c>
      <c r="AV19" s="83"/>
    </row>
    <row r="20" spans="1:69" ht="25.5" x14ac:dyDescent="0.2">
      <c r="A20" s="35"/>
      <c r="B20" s="35"/>
      <c r="C20" s="42" t="s">
        <v>37</v>
      </c>
      <c r="D20" s="35"/>
      <c r="E20" s="28">
        <v>3500000</v>
      </c>
      <c r="F20" s="79"/>
      <c r="G20" s="48"/>
      <c r="H20" s="28">
        <v>4100000</v>
      </c>
      <c r="I20" s="79"/>
      <c r="J20" s="48"/>
      <c r="K20" s="28">
        <v>3800000</v>
      </c>
      <c r="L20" s="79"/>
      <c r="N20" s="28">
        <v>3600000</v>
      </c>
      <c r="O20" s="79"/>
      <c r="P20" s="79"/>
      <c r="Q20" s="36">
        <f>SUM(E20,H20,K20,N20)</f>
        <v>15000000</v>
      </c>
      <c r="R20" s="83"/>
      <c r="S20" s="34"/>
      <c r="T20" s="28">
        <v>4300000</v>
      </c>
      <c r="U20" s="79"/>
      <c r="W20" s="28">
        <v>4200000</v>
      </c>
      <c r="X20" s="79"/>
      <c r="Y20" s="79"/>
      <c r="Z20" s="28">
        <v>4200000</v>
      </c>
      <c r="AA20" s="79"/>
      <c r="AB20" s="79"/>
      <c r="AC20" s="28">
        <v>4700000</v>
      </c>
      <c r="AD20" s="79"/>
      <c r="AE20" s="79"/>
      <c r="AF20" s="36">
        <f>SUM(T20,W20,Z20,AC20)</f>
        <v>17400000</v>
      </c>
      <c r="AG20" s="83"/>
      <c r="AI20" s="28">
        <v>4300000</v>
      </c>
      <c r="AJ20" s="79"/>
      <c r="AL20" s="28">
        <v>4200000</v>
      </c>
      <c r="AM20" s="79"/>
      <c r="AN20" s="79"/>
      <c r="AO20" s="28">
        <v>3700000</v>
      </c>
      <c r="AP20" s="79"/>
      <c r="AQ20" s="79"/>
      <c r="AR20" s="28">
        <v>3500000</v>
      </c>
      <c r="AS20" s="79"/>
      <c r="AT20" s="79"/>
      <c r="AU20" s="36">
        <f>SUM(AI20,AL20,AO20,AR20)</f>
        <v>15700000</v>
      </c>
      <c r="AV20" s="83"/>
    </row>
    <row r="21" spans="1:69" ht="18.600000000000001" customHeight="1" x14ac:dyDescent="0.2">
      <c r="A21" s="35"/>
      <c r="B21" s="35"/>
      <c r="C21" s="42" t="s">
        <v>112</v>
      </c>
      <c r="D21" s="35"/>
      <c r="E21" s="64">
        <v>300000</v>
      </c>
      <c r="F21" s="79"/>
      <c r="G21" s="48"/>
      <c r="H21" s="64">
        <v>-1000000</v>
      </c>
      <c r="I21" s="79"/>
      <c r="J21" s="48"/>
      <c r="K21" s="64">
        <v>100000</v>
      </c>
      <c r="L21" s="79"/>
      <c r="N21" s="64">
        <v>500000</v>
      </c>
      <c r="O21" s="79"/>
      <c r="P21" s="79"/>
      <c r="Q21" s="53">
        <f>SUM(E21,H21,K21,N21)</f>
        <v>-100000</v>
      </c>
      <c r="R21" s="83"/>
      <c r="S21" s="34"/>
      <c r="T21" s="64">
        <v>1400000</v>
      </c>
      <c r="U21" s="79"/>
      <c r="W21" s="64">
        <v>600000</v>
      </c>
      <c r="X21" s="79"/>
      <c r="Y21" s="79"/>
      <c r="Z21" s="64">
        <v>900000</v>
      </c>
      <c r="AA21" s="79"/>
      <c r="AB21" s="79"/>
      <c r="AC21" s="64">
        <v>700000</v>
      </c>
      <c r="AD21" s="79"/>
      <c r="AE21" s="79"/>
      <c r="AF21" s="53">
        <f>SUM(T21,W21,Z21,AC21)</f>
        <v>3600000</v>
      </c>
      <c r="AG21" s="83"/>
      <c r="AI21" s="64">
        <v>200000</v>
      </c>
      <c r="AJ21" s="79"/>
      <c r="AL21" s="64">
        <v>400000</v>
      </c>
      <c r="AM21" s="79"/>
      <c r="AN21" s="79"/>
      <c r="AO21" s="64">
        <v>800000</v>
      </c>
      <c r="AP21" s="79"/>
      <c r="AQ21" s="79"/>
      <c r="AR21" s="64">
        <v>5400000</v>
      </c>
      <c r="AS21" s="79"/>
      <c r="AT21" s="79"/>
      <c r="AU21" s="53">
        <f>SUM(AI21,AL21,AO21,AR21)</f>
        <v>6800000</v>
      </c>
      <c r="AV21" s="83"/>
    </row>
    <row r="22" spans="1:69" ht="18.600000000000001" customHeight="1" x14ac:dyDescent="0.2">
      <c r="A22" s="35"/>
      <c r="B22" s="271" t="s">
        <v>38</v>
      </c>
      <c r="C22" s="271"/>
      <c r="D22" s="35"/>
      <c r="E22" s="84">
        <f>SUM(E17:E21)</f>
        <v>587800000</v>
      </c>
      <c r="F22" s="81">
        <f>ROUND(E22/E$14,3)</f>
        <v>0.64200000000000002</v>
      </c>
      <c r="G22" s="48"/>
      <c r="H22" s="84">
        <f>SUM(H17:H21)</f>
        <v>638000000</v>
      </c>
      <c r="I22" s="81">
        <f>ROUND(H22/H$14,3)</f>
        <v>0.64200000000000002</v>
      </c>
      <c r="J22" s="48"/>
      <c r="K22" s="84">
        <f>SUM(K17:K21)</f>
        <v>621800000</v>
      </c>
      <c r="L22" s="81">
        <f>ROUND(K22/K$14,3)</f>
        <v>0.65</v>
      </c>
      <c r="N22" s="84">
        <f>SUM(N17:N21)</f>
        <v>609300000</v>
      </c>
      <c r="O22" s="81">
        <f>ROUND(N22/N$14,3)</f>
        <v>0.65300000000000002</v>
      </c>
      <c r="P22" s="79"/>
      <c r="Q22" s="85">
        <f>SUM(Q17:Q21)</f>
        <v>2456900000</v>
      </c>
      <c r="R22" s="82">
        <f>ROUND(Q22/Q$14,3)</f>
        <v>0.64700000000000002</v>
      </c>
      <c r="S22" s="34"/>
      <c r="T22" s="84">
        <f>SUM(T17:T21)</f>
        <v>627100000</v>
      </c>
      <c r="U22" s="81">
        <f>ROUND(T22/T$14,3)</f>
        <v>0.65800000000000003</v>
      </c>
      <c r="W22" s="84">
        <f>SUM(W17:W21)</f>
        <v>578700000</v>
      </c>
      <c r="X22" s="81">
        <f>ROUND(W22/W$14,3)</f>
        <v>0.66500000000000004</v>
      </c>
      <c r="Y22" s="81"/>
      <c r="Z22" s="84">
        <f>SUM(Z17:Z21)</f>
        <v>599600000</v>
      </c>
      <c r="AA22" s="81">
        <f>ROUND(Z22/Z$14,3)</f>
        <v>0.68500000000000005</v>
      </c>
      <c r="AB22" s="81"/>
      <c r="AC22" s="84">
        <f>SUM(AC17:AC21)</f>
        <v>705200000</v>
      </c>
      <c r="AD22" s="81">
        <f>ROUND(AC22/AC$14,3)</f>
        <v>0.71699999999999997</v>
      </c>
      <c r="AE22" s="79"/>
      <c r="AF22" s="85">
        <f>SUM(AF17:AF21)</f>
        <v>2510600000</v>
      </c>
      <c r="AG22" s="82">
        <f>ROUND(AF22/AF$14,3)</f>
        <v>0.68200000000000005</v>
      </c>
      <c r="AI22" s="84">
        <f>SUM(AI17:AI21)</f>
        <v>581700000</v>
      </c>
      <c r="AJ22" s="81">
        <f>ROUND(AI22/AI$14,3)</f>
        <v>0.69199999999999995</v>
      </c>
      <c r="AL22" s="84">
        <f>SUM(AL17:AL21)</f>
        <v>618600000</v>
      </c>
      <c r="AM22" s="81">
        <f>ROUND(AL22/AL$14,3)</f>
        <v>0.70599999999999996</v>
      </c>
      <c r="AN22" s="81"/>
      <c r="AO22" s="84">
        <f>SUM(AO17:AO21)</f>
        <v>642000000</v>
      </c>
      <c r="AP22" s="81">
        <f>ROUND(AO22/AO$14,3)</f>
        <v>0.71199999999999997</v>
      </c>
      <c r="AQ22" s="81"/>
      <c r="AR22" s="84">
        <f>SUM(AR17:AR21)</f>
        <v>723300000</v>
      </c>
      <c r="AS22" s="81">
        <f>ROUND(AR22/AR$14,3)</f>
        <v>0.746</v>
      </c>
      <c r="AT22" s="79"/>
      <c r="AU22" s="85">
        <f>SUM(AU17:AU21)</f>
        <v>2565600000</v>
      </c>
      <c r="AV22" s="82">
        <f>ROUND(AU22/AU$14,3)</f>
        <v>0.71499999999999997</v>
      </c>
    </row>
    <row r="23" spans="1:69" ht="18.600000000000001" customHeight="1" x14ac:dyDescent="0.2">
      <c r="A23" s="35"/>
      <c r="B23" s="35"/>
      <c r="C23" s="35"/>
      <c r="D23" s="35"/>
      <c r="E23" s="25"/>
      <c r="F23" s="35"/>
      <c r="G23" s="43"/>
      <c r="H23" s="25"/>
      <c r="I23" s="35"/>
      <c r="J23" s="43"/>
      <c r="K23" s="25"/>
      <c r="L23" s="35"/>
      <c r="N23" s="25"/>
      <c r="O23" s="35"/>
      <c r="P23" s="2"/>
      <c r="Q23" s="9"/>
      <c r="R23" s="10"/>
      <c r="S23" s="35"/>
      <c r="T23" s="25"/>
      <c r="U23" s="35"/>
      <c r="W23" s="25"/>
      <c r="X23" s="35"/>
      <c r="Y23" s="35"/>
      <c r="Z23" s="25"/>
      <c r="AA23" s="35"/>
      <c r="AB23" s="35"/>
      <c r="AC23" s="25"/>
      <c r="AD23" s="35"/>
      <c r="AE23" s="2"/>
      <c r="AF23" s="9"/>
      <c r="AG23" s="10"/>
      <c r="AI23" s="25"/>
      <c r="AJ23" s="35"/>
      <c r="AL23" s="25"/>
      <c r="AM23" s="35"/>
      <c r="AN23" s="35"/>
      <c r="AO23" s="25"/>
      <c r="AP23" s="35"/>
      <c r="AQ23" s="35"/>
      <c r="AR23" s="25"/>
      <c r="AS23" s="35"/>
      <c r="AT23" s="2"/>
      <c r="AU23" s="9"/>
      <c r="AV23" s="10"/>
    </row>
    <row r="24" spans="1:69" ht="18.600000000000001" customHeight="1" x14ac:dyDescent="0.2">
      <c r="A24" s="273" t="s">
        <v>39</v>
      </c>
      <c r="B24" s="271"/>
      <c r="C24" s="271"/>
      <c r="D24" s="35"/>
      <c r="E24" s="35"/>
      <c r="F24" s="35"/>
      <c r="G24" s="43"/>
      <c r="H24" s="35"/>
      <c r="I24" s="35"/>
      <c r="J24" s="43"/>
      <c r="K24" s="35"/>
      <c r="L24" s="35"/>
      <c r="N24" s="35"/>
      <c r="O24" s="35"/>
      <c r="P24" s="2"/>
      <c r="Q24" s="10"/>
      <c r="R24" s="10"/>
      <c r="S24" s="35"/>
      <c r="T24" s="35"/>
      <c r="U24" s="35"/>
      <c r="W24" s="35"/>
      <c r="X24" s="35"/>
      <c r="Y24" s="35"/>
      <c r="Z24" s="35"/>
      <c r="AA24" s="35"/>
      <c r="AB24" s="35"/>
      <c r="AC24" s="35"/>
      <c r="AD24" s="35"/>
      <c r="AE24" s="2"/>
      <c r="AF24" s="10"/>
      <c r="AG24" s="10"/>
      <c r="AI24" s="35"/>
      <c r="AJ24" s="35"/>
      <c r="AL24" s="35"/>
      <c r="AM24" s="35"/>
      <c r="AN24" s="35"/>
      <c r="AO24" s="35"/>
      <c r="AP24" s="35"/>
      <c r="AQ24" s="35"/>
      <c r="AR24" s="35"/>
      <c r="AS24" s="35"/>
      <c r="AT24" s="2"/>
      <c r="AU24" s="10"/>
      <c r="AV24" s="10"/>
    </row>
    <row r="25" spans="1:69" ht="18.600000000000001" customHeight="1" x14ac:dyDescent="0.2">
      <c r="A25" s="35"/>
      <c r="B25" s="271" t="s">
        <v>40</v>
      </c>
      <c r="C25" s="271"/>
      <c r="D25" s="35"/>
      <c r="E25" s="33">
        <v>423800000</v>
      </c>
      <c r="F25" s="81">
        <f>ROUND(E25/E$14,3)</f>
        <v>0.46300000000000002</v>
      </c>
      <c r="G25" s="48"/>
      <c r="H25" s="33">
        <v>510900000</v>
      </c>
      <c r="I25" s="81">
        <f>ROUND(H25/H$14,3)</f>
        <v>0.51400000000000001</v>
      </c>
      <c r="J25" s="48"/>
      <c r="K25" s="33">
        <v>468900000</v>
      </c>
      <c r="L25" s="81">
        <f>ROUND(K25/K$14,3)</f>
        <v>0.49</v>
      </c>
      <c r="N25" s="33">
        <v>480400000</v>
      </c>
      <c r="O25" s="81">
        <f>ROUND(N25/N$14,3)</f>
        <v>0.51500000000000001</v>
      </c>
      <c r="P25" s="79"/>
      <c r="Q25" s="5">
        <f>SUM(E25,H25,K25,N25)</f>
        <v>1884000000</v>
      </c>
      <c r="R25" s="82">
        <f>ROUND(Q25/Q$14,3)</f>
        <v>0.496</v>
      </c>
      <c r="S25" s="34"/>
      <c r="T25" s="33">
        <v>484400000</v>
      </c>
      <c r="U25" s="81">
        <f>ROUND(T25/T$14,3)</f>
        <v>0.50800000000000001</v>
      </c>
      <c r="W25" s="33">
        <v>484300000</v>
      </c>
      <c r="X25" s="81">
        <f>ROUND(W25/W$14,3)</f>
        <v>0.55600000000000005</v>
      </c>
      <c r="Y25" s="81"/>
      <c r="Z25" s="33">
        <v>459200000</v>
      </c>
      <c r="AA25" s="81">
        <f>ROUND(Z25/Z$14,3)</f>
        <v>0.52400000000000002</v>
      </c>
      <c r="AB25" s="81"/>
      <c r="AC25" s="33">
        <v>507700000</v>
      </c>
      <c r="AD25" s="81">
        <f>ROUND(AC25/AC$14,3)</f>
        <v>0.51600000000000001</v>
      </c>
      <c r="AE25" s="79"/>
      <c r="AF25" s="5">
        <f>SUM(T25,W25,Z25,AC25)</f>
        <v>1935600000</v>
      </c>
      <c r="AG25" s="82">
        <f>ROUND(AF25/AF$14,3)</f>
        <v>0.52600000000000002</v>
      </c>
      <c r="AI25" s="33">
        <v>463300000</v>
      </c>
      <c r="AJ25" s="81">
        <f>ROUND(AI25/AI$14,3)</f>
        <v>0.55100000000000005</v>
      </c>
      <c r="AL25" s="33">
        <v>470100000</v>
      </c>
      <c r="AM25" s="81">
        <f>ROUND(AL25/AL$14,3)</f>
        <v>0.53700000000000003</v>
      </c>
      <c r="AN25" s="81"/>
      <c r="AO25" s="33">
        <v>470600000</v>
      </c>
      <c r="AP25" s="81">
        <f>ROUND(AO25/AO$14,3)</f>
        <v>0.52200000000000002</v>
      </c>
      <c r="AQ25" s="81"/>
      <c r="AR25" s="33">
        <v>481900000</v>
      </c>
      <c r="AS25" s="81">
        <f>ROUND(AR25/AR$14,3)</f>
        <v>0.497</v>
      </c>
      <c r="AT25" s="79"/>
      <c r="AU25" s="5">
        <f>SUM(AI25,AL25,AO25,AR25)</f>
        <v>1885900000</v>
      </c>
      <c r="AV25" s="82">
        <f>ROUND(AU25/AU$14,3)</f>
        <v>0.52600000000000002</v>
      </c>
    </row>
    <row r="26" spans="1:69" ht="25.5" customHeight="1" x14ac:dyDescent="0.2">
      <c r="A26" s="35"/>
      <c r="B26" s="35"/>
      <c r="C26" s="42" t="str">
        <f>$C$18</f>
        <v>Amortization of purchased intangible assets</v>
      </c>
      <c r="D26" s="35"/>
      <c r="E26" s="17">
        <v>-11700000</v>
      </c>
      <c r="F26" s="79"/>
      <c r="G26" s="48"/>
      <c r="H26" s="17">
        <v>-31900000</v>
      </c>
      <c r="I26" s="79"/>
      <c r="J26" s="48"/>
      <c r="K26" s="17">
        <v>-31200000</v>
      </c>
      <c r="L26" s="79"/>
      <c r="N26" s="17">
        <v>-28800000</v>
      </c>
      <c r="O26" s="79"/>
      <c r="P26" s="79"/>
      <c r="Q26" s="6">
        <f>SUM(E26,H26,K26,N26)</f>
        <v>-103600000</v>
      </c>
      <c r="R26" s="83"/>
      <c r="S26" s="34"/>
      <c r="T26" s="17">
        <v>-26700000</v>
      </c>
      <c r="U26" s="79"/>
      <c r="W26" s="17">
        <v>-26500000</v>
      </c>
      <c r="X26" s="79"/>
      <c r="Y26" s="79"/>
      <c r="Z26" s="17">
        <v>-26500000</v>
      </c>
      <c r="AA26" s="79"/>
      <c r="AB26" s="79"/>
      <c r="AC26" s="17">
        <v>-26000000</v>
      </c>
      <c r="AD26" s="79"/>
      <c r="AE26" s="79"/>
      <c r="AF26" s="6">
        <f>SUM(T26,W26,Z26,AC26)</f>
        <v>-105700000</v>
      </c>
      <c r="AG26" s="83"/>
      <c r="AI26" s="17">
        <v>-25600000</v>
      </c>
      <c r="AJ26" s="79"/>
      <c r="AL26" s="17">
        <v>-26800000</v>
      </c>
      <c r="AM26" s="79"/>
      <c r="AN26" s="79"/>
      <c r="AO26" s="17">
        <v>-27200000</v>
      </c>
      <c r="AP26" s="79"/>
      <c r="AQ26" s="79"/>
      <c r="AR26" s="17">
        <v>-27200000</v>
      </c>
      <c r="AS26" s="79"/>
      <c r="AT26" s="79"/>
      <c r="AU26" s="6">
        <f>SUM(AI26,AL26,AO26,AR26)</f>
        <v>-106800000</v>
      </c>
      <c r="AV26" s="83"/>
    </row>
    <row r="27" spans="1:69" s="167" customFormat="1" ht="18.600000000000001" customHeight="1" x14ac:dyDescent="0.2">
      <c r="A27" s="27"/>
      <c r="B27" s="27"/>
      <c r="C27" s="165" t="s">
        <v>36</v>
      </c>
      <c r="D27" s="27"/>
      <c r="E27" s="51">
        <v>-6800000</v>
      </c>
      <c r="F27" s="182"/>
      <c r="G27" s="172"/>
      <c r="H27" s="51">
        <v>-26300000</v>
      </c>
      <c r="I27" s="182"/>
      <c r="J27" s="172"/>
      <c r="K27" s="51">
        <v>-22000000</v>
      </c>
      <c r="L27" s="182"/>
      <c r="N27" s="51">
        <v>-16800000</v>
      </c>
      <c r="O27" s="182"/>
      <c r="P27" s="182"/>
      <c r="Q27" s="183">
        <f>SUM(E27,H27,K27,N27)</f>
        <v>-71900000</v>
      </c>
      <c r="R27" s="184"/>
      <c r="S27" s="172"/>
      <c r="T27" s="51">
        <v>-23900000</v>
      </c>
      <c r="U27" s="182"/>
      <c r="V27"/>
      <c r="W27" s="51">
        <v>-33900000</v>
      </c>
      <c r="X27" s="182"/>
      <c r="Y27" s="182"/>
      <c r="Z27" s="51">
        <v>-17400000</v>
      </c>
      <c r="AA27" s="182"/>
      <c r="AB27" s="182"/>
      <c r="AC27" s="51">
        <v>-6400000</v>
      </c>
      <c r="AD27" s="182"/>
      <c r="AE27" s="182"/>
      <c r="AF27" s="183">
        <f>SUM(T27,W27,Z27,AC27)</f>
        <v>-81600000</v>
      </c>
      <c r="AG27" s="184"/>
      <c r="AH27"/>
      <c r="AI27" s="51">
        <v>-8900000</v>
      </c>
      <c r="AJ27" s="182"/>
      <c r="AK27"/>
      <c r="AL27" s="51">
        <v>-2700000</v>
      </c>
      <c r="AM27" s="182"/>
      <c r="AN27" s="182"/>
      <c r="AO27" s="51">
        <v>-1300000</v>
      </c>
      <c r="AP27" s="182"/>
      <c r="AQ27" s="182"/>
      <c r="AR27" s="51">
        <v>-6200000</v>
      </c>
      <c r="AS27" s="182"/>
      <c r="AT27" s="182"/>
      <c r="AU27" s="183">
        <f>SUM(AI27,AL27,AO27,AR27)</f>
        <v>-19100000</v>
      </c>
      <c r="AV27" s="184"/>
      <c r="AW27"/>
      <c r="AX27"/>
      <c r="AY27"/>
      <c r="AZ27"/>
      <c r="BA27"/>
      <c r="BB27"/>
      <c r="BC27"/>
      <c r="BD27"/>
      <c r="BE27"/>
      <c r="BF27"/>
      <c r="BG27"/>
      <c r="BH27"/>
      <c r="BI27"/>
      <c r="BJ27"/>
      <c r="BK27"/>
      <c r="BL27"/>
      <c r="BM27"/>
      <c r="BN27"/>
      <c r="BO27"/>
      <c r="BP27"/>
      <c r="BQ27"/>
    </row>
    <row r="28" spans="1:69" ht="25.5" x14ac:dyDescent="0.2">
      <c r="A28" s="35"/>
      <c r="B28" s="35"/>
      <c r="C28" s="42" t="s">
        <v>37</v>
      </c>
      <c r="D28" s="35"/>
      <c r="E28" s="17">
        <v>-31900000</v>
      </c>
      <c r="F28" s="79"/>
      <c r="G28" s="48"/>
      <c r="H28" s="17">
        <v>-38000000</v>
      </c>
      <c r="I28" s="79"/>
      <c r="J28" s="48"/>
      <c r="K28" s="17">
        <v>-34100000</v>
      </c>
      <c r="L28" s="79"/>
      <c r="N28" s="17">
        <v>-32100000</v>
      </c>
      <c r="O28" s="79"/>
      <c r="P28" s="79"/>
      <c r="Q28" s="6">
        <f>SUM(E28,H28,K28,N28)</f>
        <v>-136100000</v>
      </c>
      <c r="R28" s="83"/>
      <c r="S28" s="34"/>
      <c r="T28" s="17">
        <v>-34500000</v>
      </c>
      <c r="U28" s="79"/>
      <c r="W28" s="17">
        <v>-33900000</v>
      </c>
      <c r="X28" s="79"/>
      <c r="Y28" s="79"/>
      <c r="Z28" s="17">
        <v>-33900000</v>
      </c>
      <c r="AA28" s="79"/>
      <c r="AB28" s="79"/>
      <c r="AC28" s="17">
        <v>-43800000</v>
      </c>
      <c r="AD28" s="79"/>
      <c r="AE28" s="79"/>
      <c r="AF28" s="6">
        <f>SUM(T28,W28,Z28,AC28)</f>
        <v>-146100000</v>
      </c>
      <c r="AG28" s="83"/>
      <c r="AI28" s="17">
        <v>-33200000</v>
      </c>
      <c r="AJ28" s="79"/>
      <c r="AL28" s="17">
        <v>-36600000</v>
      </c>
      <c r="AM28" s="79"/>
      <c r="AN28" s="79"/>
      <c r="AO28" s="17">
        <v>-32900000</v>
      </c>
      <c r="AP28" s="79"/>
      <c r="AQ28" s="79"/>
      <c r="AR28" s="17">
        <v>-33100000</v>
      </c>
      <c r="AS28" s="79"/>
      <c r="AT28" s="79"/>
      <c r="AU28" s="6">
        <f>SUM(AI28,AL28,AO28,AR28)</f>
        <v>-135800000</v>
      </c>
      <c r="AV28" s="83"/>
    </row>
    <row r="29" spans="1:69" ht="18.600000000000001" customHeight="1" x14ac:dyDescent="0.2">
      <c r="A29" s="35"/>
      <c r="B29" s="35"/>
      <c r="C29" s="42" t="s">
        <v>112</v>
      </c>
      <c r="D29" s="35"/>
      <c r="E29" s="64">
        <v>-11700000</v>
      </c>
      <c r="F29" s="79"/>
      <c r="G29" s="48"/>
      <c r="H29" s="64">
        <v>-7700000</v>
      </c>
      <c r="I29" s="79"/>
      <c r="J29" s="48"/>
      <c r="K29" s="64">
        <v>-10800000</v>
      </c>
      <c r="L29" s="79"/>
      <c r="N29" s="64">
        <v>-20000000</v>
      </c>
      <c r="O29" s="79"/>
      <c r="P29" s="79"/>
      <c r="Q29" s="53">
        <f>SUM(E29,H29,K29,N29)</f>
        <v>-50200000</v>
      </c>
      <c r="R29" s="83"/>
      <c r="S29" s="34"/>
      <c r="T29" s="64">
        <v>-6600000</v>
      </c>
      <c r="U29" s="79"/>
      <c r="W29" s="64">
        <v>-5700000</v>
      </c>
      <c r="X29" s="79"/>
      <c r="Y29" s="79"/>
      <c r="Z29" s="64">
        <v>-6600000</v>
      </c>
      <c r="AA29" s="79"/>
      <c r="AB29" s="79"/>
      <c r="AC29" s="64">
        <v>-9900000</v>
      </c>
      <c r="AD29" s="79"/>
      <c r="AE29" s="79"/>
      <c r="AF29" s="53">
        <f>SUM(T29,W29,Z29,AC29)</f>
        <v>-28800000</v>
      </c>
      <c r="AG29" s="83"/>
      <c r="AI29" s="64">
        <v>-12100000</v>
      </c>
      <c r="AJ29" s="79"/>
      <c r="AL29" s="64">
        <v>-8000000</v>
      </c>
      <c r="AM29" s="79"/>
      <c r="AN29" s="79"/>
      <c r="AO29" s="64">
        <v>-21400000</v>
      </c>
      <c r="AP29" s="79"/>
      <c r="AQ29" s="79"/>
      <c r="AR29" s="64">
        <v>-5200000</v>
      </c>
      <c r="AS29" s="79"/>
      <c r="AT29" s="79"/>
      <c r="AU29" s="53">
        <f>SUM(AI29,AL29,AO29,AR29)</f>
        <v>-46700000</v>
      </c>
      <c r="AV29" s="83"/>
    </row>
    <row r="30" spans="1:69" ht="18.600000000000001" customHeight="1" x14ac:dyDescent="0.2">
      <c r="A30" s="35"/>
      <c r="B30" s="271" t="s">
        <v>41</v>
      </c>
      <c r="C30" s="271"/>
      <c r="D30" s="35"/>
      <c r="E30" s="84">
        <f>SUM(E25:E29)</f>
        <v>361700000</v>
      </c>
      <c r="F30" s="81">
        <f>ROUND(E30/E$14,3)</f>
        <v>0.39500000000000002</v>
      </c>
      <c r="G30" s="48"/>
      <c r="H30" s="84">
        <f>SUM(H25:H29)</f>
        <v>407000000</v>
      </c>
      <c r="I30" s="81">
        <f>ROUND(H30/H$14,3)</f>
        <v>0.41</v>
      </c>
      <c r="J30" s="48"/>
      <c r="K30" s="84">
        <f>SUM(K25:K29)</f>
        <v>370800000</v>
      </c>
      <c r="L30" s="81">
        <f>ROUND(K30/K$14,3)</f>
        <v>0.38700000000000001</v>
      </c>
      <c r="N30" s="84">
        <f>SUM(N25:N29)</f>
        <v>382700000</v>
      </c>
      <c r="O30" s="81">
        <f>ROUND(N30/N$14,3)</f>
        <v>0.41</v>
      </c>
      <c r="P30" s="79"/>
      <c r="Q30" s="85">
        <f>SUM(Q25:Q29)</f>
        <v>1522200000</v>
      </c>
      <c r="R30" s="82">
        <f>ROUND(Q30/Q$14,3)</f>
        <v>0.40100000000000002</v>
      </c>
      <c r="S30" s="34"/>
      <c r="T30" s="84">
        <f>SUM(T25:T29)</f>
        <v>392700000</v>
      </c>
      <c r="U30" s="81">
        <f>ROUND(T30/T$14,3)</f>
        <v>0.41199999999999998</v>
      </c>
      <c r="W30" s="84">
        <f>SUM(W25:W29)</f>
        <v>384300000</v>
      </c>
      <c r="X30" s="81">
        <f>ROUND(W30/W$14,3)</f>
        <v>0.441</v>
      </c>
      <c r="Y30" s="81"/>
      <c r="Z30" s="84">
        <f>SUM(Z25:Z29)</f>
        <v>374800000</v>
      </c>
      <c r="AA30" s="81">
        <f>ROUND(Z30/Z$14,3)</f>
        <v>0.42799999999999999</v>
      </c>
      <c r="AB30" s="81"/>
      <c r="AC30" s="84">
        <f>SUM(AC25:AC29)</f>
        <v>421600000</v>
      </c>
      <c r="AD30" s="81">
        <f>ROUND(AC30/AC$14,3)</f>
        <v>0.42899999999999999</v>
      </c>
      <c r="AE30" s="79"/>
      <c r="AF30" s="85">
        <f>SUM(AF25:AF29)</f>
        <v>1573400000</v>
      </c>
      <c r="AG30" s="82">
        <f>ROUND(AF30/AF$14,3)</f>
        <v>0.42699999999999999</v>
      </c>
      <c r="AI30" s="84">
        <f>SUM(AI25:AI29)</f>
        <v>383500000</v>
      </c>
      <c r="AJ30" s="81">
        <f>ROUND(AI30/AI$14,3)</f>
        <v>0.45600000000000002</v>
      </c>
      <c r="AL30" s="84">
        <f>SUM(AL25:AL29)</f>
        <v>396000000</v>
      </c>
      <c r="AM30" s="81">
        <f>ROUND(AL30/AL$14,3)</f>
        <v>0.45200000000000001</v>
      </c>
      <c r="AN30" s="81"/>
      <c r="AO30" s="84">
        <f>SUM(AO25:AO29)</f>
        <v>387800000</v>
      </c>
      <c r="AP30" s="81">
        <f>ROUND(AO30/AO$14,3)</f>
        <v>0.43</v>
      </c>
      <c r="AQ30" s="81"/>
      <c r="AR30" s="84">
        <f>SUM(AR25:AR29)</f>
        <v>410200000</v>
      </c>
      <c r="AS30" s="81">
        <f>ROUND(AR30/AR$14,3)</f>
        <v>0.42299999999999999</v>
      </c>
      <c r="AT30" s="79"/>
      <c r="AU30" s="85">
        <f>SUM(AU25:AU29)</f>
        <v>1577500000</v>
      </c>
      <c r="AV30" s="82">
        <f>ROUND(AU30/AU$14,3)</f>
        <v>0.44</v>
      </c>
    </row>
    <row r="31" spans="1:69" ht="18.600000000000001" customHeight="1" x14ac:dyDescent="0.2">
      <c r="A31" s="35"/>
      <c r="B31" s="35"/>
      <c r="C31" s="35"/>
      <c r="D31" s="35"/>
      <c r="E31" s="25"/>
      <c r="F31" s="35"/>
      <c r="G31" s="43"/>
      <c r="H31" s="25"/>
      <c r="I31" s="35"/>
      <c r="J31" s="43"/>
      <c r="K31" s="25"/>
      <c r="L31" s="35"/>
      <c r="N31" s="25"/>
      <c r="O31" s="35"/>
      <c r="P31" s="2"/>
      <c r="Q31" s="9"/>
      <c r="R31" s="10"/>
      <c r="S31" s="35"/>
      <c r="T31" s="25"/>
      <c r="U31" s="35"/>
      <c r="W31" s="25"/>
      <c r="X31" s="35"/>
      <c r="Y31" s="35"/>
      <c r="Z31" s="25"/>
      <c r="AA31" s="35"/>
      <c r="AB31" s="35"/>
      <c r="AC31" s="25"/>
      <c r="AD31" s="35"/>
      <c r="AE31" s="2"/>
      <c r="AF31" s="9"/>
      <c r="AG31" s="10"/>
      <c r="AI31" s="25"/>
      <c r="AJ31" s="35"/>
      <c r="AL31" s="25"/>
      <c r="AM31" s="35"/>
      <c r="AN31" s="35"/>
      <c r="AO31" s="25"/>
      <c r="AP31" s="35"/>
      <c r="AQ31" s="35"/>
      <c r="AR31" s="25"/>
      <c r="AS31" s="35"/>
      <c r="AT31" s="2"/>
      <c r="AU31" s="9"/>
      <c r="AV31" s="10"/>
    </row>
    <row r="32" spans="1:69" ht="18.600000000000001" customHeight="1" x14ac:dyDescent="0.2">
      <c r="A32" s="35"/>
      <c r="B32" s="271" t="s">
        <v>148</v>
      </c>
      <c r="C32" s="271"/>
      <c r="D32" s="35"/>
      <c r="E32" s="33">
        <f>'Web GAAP Non-GAAP P&amp;L'!E16</f>
        <v>159300000</v>
      </c>
      <c r="F32" s="81">
        <f>ROUND(E32/E$14,3)</f>
        <v>0.17399999999999999</v>
      </c>
      <c r="G32" s="48"/>
      <c r="H32" s="33">
        <f>'Web GAAP Non-GAAP P&amp;L'!G16</f>
        <v>174800000</v>
      </c>
      <c r="I32" s="81">
        <f>ROUND(H32/H$14,3)</f>
        <v>0.17599999999999999</v>
      </c>
      <c r="J32" s="48"/>
      <c r="K32" s="33">
        <f>'Web GAAP Non-GAAP P&amp;L'!I16</f>
        <v>162500000</v>
      </c>
      <c r="L32" s="81">
        <f>ROUND(K32/K$14,3)</f>
        <v>0.17</v>
      </c>
      <c r="N32" s="33">
        <f>'Web GAAP Non-GAAP P&amp;L'!K16</f>
        <v>167700000</v>
      </c>
      <c r="O32" s="81">
        <f>ROUND(N32/N$14,3)</f>
        <v>0.18</v>
      </c>
      <c r="P32" s="79"/>
      <c r="Q32" s="5">
        <f>SUM(E32,H32,K32,N32)</f>
        <v>664300000</v>
      </c>
      <c r="R32" s="82">
        <f>ROUND(Q32/Q$14,3)</f>
        <v>0.17499999999999999</v>
      </c>
      <c r="S32" s="34"/>
      <c r="T32" s="33">
        <f>'Web GAAP Non-GAAP P&amp;L'!O16</f>
        <v>170200000</v>
      </c>
      <c r="U32" s="81">
        <f>ROUND(T32/T$14,3)</f>
        <v>0.17899999999999999</v>
      </c>
      <c r="W32" s="33">
        <f>'Web GAAP Non-GAAP P&amp;L'!Q16</f>
        <v>161500000</v>
      </c>
      <c r="X32" s="81">
        <f>ROUND(W32/W$14,3)</f>
        <v>0.185</v>
      </c>
      <c r="Y32" s="81"/>
      <c r="Z32" s="33">
        <f>'Web GAAP Non-GAAP P&amp;L'!S16</f>
        <v>155600000</v>
      </c>
      <c r="AA32" s="81">
        <f>ROUND(Z32/Z$14,3)</f>
        <v>0.17799999999999999</v>
      </c>
      <c r="AB32" s="81"/>
      <c r="AC32" s="33">
        <f>'Web GAAP Non-GAAP P&amp;L'!U16</f>
        <v>175000000</v>
      </c>
      <c r="AD32" s="81">
        <f>ROUND(AC32/AC$14,3)</f>
        <v>0.17799999999999999</v>
      </c>
      <c r="AE32" s="79"/>
      <c r="AF32" s="5">
        <f>SUM(T32,W32,Z32,AC32)</f>
        <v>662300000</v>
      </c>
      <c r="AG32" s="82">
        <f>ROUND(AF32/AF$14,3)</f>
        <v>0.18</v>
      </c>
      <c r="AI32" s="33">
        <f>'Web GAAP Non-GAAP P&amp;L'!Y16</f>
        <v>158500000</v>
      </c>
      <c r="AJ32" s="81">
        <f>ROUND(AI32/AI$14,3)</f>
        <v>0.189</v>
      </c>
      <c r="AL32" s="33">
        <f>'Web GAAP Non-GAAP P&amp;L'!AA16</f>
        <v>163300000</v>
      </c>
      <c r="AM32" s="81">
        <f>ROUND(AL32/AL$14,3)</f>
        <v>0.186</v>
      </c>
      <c r="AN32" s="35"/>
      <c r="AO32" s="33">
        <f>'Web GAAP Non-GAAP P&amp;L'!AC16</f>
        <v>152900000</v>
      </c>
      <c r="AP32" s="81">
        <f>ROUND(AO32/AO$14,3)</f>
        <v>0.17</v>
      </c>
      <c r="AQ32" s="35"/>
      <c r="AR32" s="33">
        <f>'Web GAAP Non-GAAP P&amp;L'!AE16</f>
        <v>156000000</v>
      </c>
      <c r="AS32" s="81">
        <f>ROUND(AR32/AR$14,3)</f>
        <v>0.161</v>
      </c>
      <c r="AT32" s="2"/>
      <c r="AU32" s="5">
        <f>SUM(AI32,AL32,AO32,AR32)</f>
        <v>630700000</v>
      </c>
      <c r="AV32" s="82">
        <f>ROUND(AU32/AU$14,3)</f>
        <v>0.17599999999999999</v>
      </c>
    </row>
    <row r="33" spans="1:48" ht="18.600000000000001" customHeight="1" x14ac:dyDescent="0.2">
      <c r="A33" s="35"/>
      <c r="B33" s="35"/>
      <c r="C33" s="35" t="s">
        <v>36</v>
      </c>
      <c r="D33" s="35"/>
      <c r="E33" s="17">
        <f>E35-E32-E34</f>
        <v>-1100000</v>
      </c>
      <c r="F33" s="79"/>
      <c r="G33" s="48"/>
      <c r="H33" s="17">
        <f>H35-H32-H34</f>
        <v>-300000</v>
      </c>
      <c r="I33" s="79"/>
      <c r="J33" s="48"/>
      <c r="K33" s="17">
        <f>K35-K32-K34</f>
        <v>-200000</v>
      </c>
      <c r="L33" s="79"/>
      <c r="N33" s="17">
        <f>N35-N32-N34</f>
        <v>-100000</v>
      </c>
      <c r="O33" s="79"/>
      <c r="P33" s="79"/>
      <c r="Q33" s="6">
        <f>Q35-Q32-Q34</f>
        <v>-1700000</v>
      </c>
      <c r="R33" s="83"/>
      <c r="S33" s="34"/>
      <c r="T33" s="17">
        <f>T35-T32-T34</f>
        <v>-100000</v>
      </c>
      <c r="U33" s="79"/>
      <c r="W33" s="17">
        <f>W35-W32-W34</f>
        <v>0</v>
      </c>
      <c r="X33" s="79"/>
      <c r="Y33" s="79"/>
      <c r="Z33" s="17">
        <f>Z35-Z32-Z34</f>
        <v>0</v>
      </c>
      <c r="AA33" s="79"/>
      <c r="AB33" s="79"/>
      <c r="AC33" s="17">
        <f>AC35-AC32-AC34</f>
        <v>-100000</v>
      </c>
      <c r="AD33" s="79"/>
      <c r="AE33" s="79"/>
      <c r="AF33" s="6">
        <f>AF35-AF32-AF34</f>
        <v>-200000</v>
      </c>
      <c r="AG33" s="83"/>
      <c r="AI33" s="17">
        <f>AI35-AI32-AI34</f>
        <v>0</v>
      </c>
      <c r="AJ33" s="79"/>
      <c r="AL33" s="17">
        <f>AL35-AL32-AL34</f>
        <v>0</v>
      </c>
      <c r="AM33" s="79"/>
      <c r="AN33" s="35"/>
      <c r="AO33" s="17">
        <f>AO35-AO32-AO34</f>
        <v>0</v>
      </c>
      <c r="AP33" s="79"/>
      <c r="AQ33" s="35"/>
      <c r="AR33" s="17">
        <f>AR35-AR32-AR34</f>
        <v>0</v>
      </c>
      <c r="AS33" s="79"/>
      <c r="AT33" s="2"/>
      <c r="AU33" s="6">
        <f>AU35-AU32-AU34</f>
        <v>0</v>
      </c>
      <c r="AV33" s="83"/>
    </row>
    <row r="34" spans="1:48" ht="25.5" x14ac:dyDescent="0.2">
      <c r="A34" s="35"/>
      <c r="B34" s="35"/>
      <c r="C34" s="35" t="s">
        <v>37</v>
      </c>
      <c r="D34" s="35"/>
      <c r="E34" s="64">
        <f>-'Web Def Comp &amp; SBC'!E27</f>
        <v>-9500000</v>
      </c>
      <c r="F34" s="79"/>
      <c r="G34" s="48"/>
      <c r="H34" s="64">
        <f>-'Web Def Comp &amp; SBC'!G27</f>
        <v>-12000000</v>
      </c>
      <c r="I34" s="79"/>
      <c r="J34" s="48"/>
      <c r="K34" s="64">
        <f>-'Web Def Comp &amp; SBC'!I27</f>
        <v>-11000000</v>
      </c>
      <c r="L34" s="79"/>
      <c r="N34" s="64">
        <f>-'Web Def Comp &amp; SBC'!K27</f>
        <v>-10400000</v>
      </c>
      <c r="O34" s="79"/>
      <c r="P34" s="79"/>
      <c r="Q34" s="53">
        <f>-'Web Def Comp &amp; SBC'!M27</f>
        <v>-42900000</v>
      </c>
      <c r="R34" s="83"/>
      <c r="S34" s="34"/>
      <c r="T34" s="64">
        <f>-'Web Def Comp &amp; SBC'!O27</f>
        <v>-10900000</v>
      </c>
      <c r="U34" s="79"/>
      <c r="W34" s="64">
        <f>-'Web Def Comp &amp; SBC'!Q27</f>
        <v>-11000000</v>
      </c>
      <c r="X34" s="79"/>
      <c r="Y34" s="79"/>
      <c r="Z34" s="64">
        <f>-'Web Def Comp &amp; SBC'!S27</f>
        <v>-11500000</v>
      </c>
      <c r="AA34" s="79"/>
      <c r="AB34" s="79"/>
      <c r="AC34" s="64">
        <f>-'Web Def Comp &amp; SBC'!U27</f>
        <v>-13500000</v>
      </c>
      <c r="AD34" s="79"/>
      <c r="AE34" s="79"/>
      <c r="AF34" s="53">
        <f>-'Web Def Comp &amp; SBC'!W27</f>
        <v>-46900000</v>
      </c>
      <c r="AG34" s="83"/>
      <c r="AI34" s="64">
        <f>-'Web Def Comp &amp; SBC'!Y27</f>
        <v>-10300000</v>
      </c>
      <c r="AJ34" s="79"/>
      <c r="AL34" s="64">
        <f>-'Web Def Comp &amp; SBC'!AA27</f>
        <v>-12000000</v>
      </c>
      <c r="AM34" s="79"/>
      <c r="AN34" s="35"/>
      <c r="AO34" s="64">
        <f>-'Web Def Comp &amp; SBC'!AC27</f>
        <v>-10300000</v>
      </c>
      <c r="AP34" s="79"/>
      <c r="AQ34" s="35"/>
      <c r="AR34" s="64">
        <f>-'Web Def Comp &amp; SBC'!AE27</f>
        <v>-9900000</v>
      </c>
      <c r="AS34" s="79"/>
      <c r="AT34" s="2"/>
      <c r="AU34" s="53">
        <f>-'Web Def Comp &amp; SBC'!AG27</f>
        <v>-42500000</v>
      </c>
      <c r="AV34" s="83"/>
    </row>
    <row r="35" spans="1:48" ht="28.5" customHeight="1" x14ac:dyDescent="0.2">
      <c r="A35" s="35"/>
      <c r="B35" s="271" t="s">
        <v>149</v>
      </c>
      <c r="C35" s="271"/>
      <c r="D35" s="35"/>
      <c r="E35" s="84">
        <f>'Web GAAP Non-GAAP P&amp;L'!E36</f>
        <v>148700000</v>
      </c>
      <c r="F35" s="81">
        <f>ROUND(E35/E$14,3)</f>
        <v>0.16200000000000001</v>
      </c>
      <c r="G35" s="48"/>
      <c r="H35" s="84">
        <f>'Web GAAP Non-GAAP P&amp;L'!G36</f>
        <v>162500000</v>
      </c>
      <c r="I35" s="81">
        <f>ROUND(H35/H$14,3)</f>
        <v>0.16400000000000001</v>
      </c>
      <c r="J35" s="48"/>
      <c r="K35" s="84">
        <f>'Web GAAP Non-GAAP P&amp;L'!I36</f>
        <v>151300000</v>
      </c>
      <c r="L35" s="81">
        <f>ROUND(K35/K$14,3)</f>
        <v>0.158</v>
      </c>
      <c r="N35" s="84">
        <f>'Web GAAP Non-GAAP P&amp;L'!K36</f>
        <v>157200000</v>
      </c>
      <c r="O35" s="81">
        <f>ROUND(N35/N$14,3)</f>
        <v>0.16900000000000001</v>
      </c>
      <c r="P35" s="79"/>
      <c r="Q35" s="85">
        <f>'Web GAAP Non-GAAP P&amp;L'!M36</f>
        <v>619700000</v>
      </c>
      <c r="R35" s="82">
        <f>ROUND(Q35/Q$14,3)</f>
        <v>0.16300000000000001</v>
      </c>
      <c r="S35" s="34"/>
      <c r="T35" s="84">
        <f>'Web GAAP Non-GAAP P&amp;L'!O36</f>
        <v>159200000</v>
      </c>
      <c r="U35" s="81">
        <f>ROUND(T35/T$14,3)</f>
        <v>0.16700000000000001</v>
      </c>
      <c r="W35" s="84">
        <f>'Web GAAP Non-GAAP P&amp;L'!Q36</f>
        <v>150500000</v>
      </c>
      <c r="X35" s="81">
        <f>ROUND(W35/W$14,3)</f>
        <v>0.17299999999999999</v>
      </c>
      <c r="Y35" s="81"/>
      <c r="Z35" s="84">
        <f>'Web GAAP Non-GAAP P&amp;L'!S36</f>
        <v>144100000</v>
      </c>
      <c r="AA35" s="81">
        <f>ROUND(Z35/Z$14,3)</f>
        <v>0.16500000000000001</v>
      </c>
      <c r="AB35" s="81"/>
      <c r="AC35" s="84">
        <f>'Web GAAP Non-GAAP P&amp;L'!U36</f>
        <v>161400000</v>
      </c>
      <c r="AD35" s="81">
        <f>ROUND(AC35/AC$14,3)</f>
        <v>0.16400000000000001</v>
      </c>
      <c r="AE35" s="79"/>
      <c r="AF35" s="85">
        <f>'Web GAAP Non-GAAP P&amp;L'!W36</f>
        <v>615200000</v>
      </c>
      <c r="AG35" s="82">
        <f>ROUND(AF35/AF$14,3)</f>
        <v>0.16700000000000001</v>
      </c>
      <c r="AI35" s="84">
        <f>'Web GAAP Non-GAAP P&amp;L'!Y36</f>
        <v>148200000</v>
      </c>
      <c r="AJ35" s="81">
        <f>ROUND(AI35/AI$14,3)</f>
        <v>0.17599999999999999</v>
      </c>
      <c r="AL35" s="84">
        <f>'Web GAAP Non-GAAP P&amp;L'!AA36</f>
        <v>151300000</v>
      </c>
      <c r="AM35" s="81">
        <f>ROUND(AL35/AL$14,3)</f>
        <v>0.17299999999999999</v>
      </c>
      <c r="AN35" s="35"/>
      <c r="AO35" s="84">
        <f>'Web GAAP Non-GAAP P&amp;L'!AC36</f>
        <v>142600000</v>
      </c>
      <c r="AP35" s="81">
        <f>ROUND(AO35/AO$14,3)</f>
        <v>0.158</v>
      </c>
      <c r="AQ35" s="35"/>
      <c r="AR35" s="84">
        <f>'Web GAAP Non-GAAP P&amp;L'!AE36</f>
        <v>146100000</v>
      </c>
      <c r="AS35" s="81">
        <f>ROUND(AR35/AR$14,3)</f>
        <v>0.151</v>
      </c>
      <c r="AT35" s="2"/>
      <c r="AU35" s="85">
        <f>'Web GAAP Non-GAAP P&amp;L'!AG36</f>
        <v>588200000</v>
      </c>
      <c r="AV35" s="82">
        <f>ROUND(AU35/AU$14,3)</f>
        <v>0.16400000000000001</v>
      </c>
    </row>
    <row r="36" spans="1:48" ht="18.600000000000001" customHeight="1" x14ac:dyDescent="0.2">
      <c r="A36" s="35"/>
      <c r="B36" s="35"/>
      <c r="C36" s="35"/>
      <c r="D36" s="35"/>
      <c r="E36" s="35"/>
      <c r="F36" s="35"/>
      <c r="G36" s="43"/>
      <c r="H36" s="35"/>
      <c r="I36" s="35"/>
      <c r="J36" s="43"/>
      <c r="K36" s="35"/>
      <c r="L36" s="35"/>
      <c r="N36" s="35"/>
      <c r="O36" s="35"/>
      <c r="P36" s="2"/>
      <c r="Q36" s="10"/>
      <c r="R36" s="10"/>
      <c r="S36" s="35"/>
      <c r="T36" s="35"/>
      <c r="U36" s="35"/>
      <c r="W36" s="35"/>
      <c r="X36" s="35"/>
      <c r="Y36" s="35"/>
      <c r="Z36" s="35"/>
      <c r="AA36" s="35"/>
      <c r="AB36" s="35"/>
      <c r="AC36" s="35"/>
      <c r="AD36" s="35"/>
      <c r="AE36" s="2"/>
      <c r="AF36" s="10"/>
      <c r="AG36" s="10"/>
      <c r="AI36" s="35"/>
      <c r="AJ36" s="35"/>
      <c r="AL36" s="35"/>
      <c r="AM36" s="35"/>
      <c r="AN36" s="35"/>
      <c r="AO36" s="35"/>
      <c r="AP36" s="35"/>
      <c r="AQ36" s="35"/>
      <c r="AR36" s="35"/>
      <c r="AS36" s="35"/>
      <c r="AT36" s="2"/>
      <c r="AU36" s="10"/>
      <c r="AV36" s="10"/>
    </row>
    <row r="37" spans="1:48" ht="18.600000000000001" customHeight="1" x14ac:dyDescent="0.2">
      <c r="A37" s="35"/>
      <c r="B37" s="271" t="s">
        <v>150</v>
      </c>
      <c r="C37" s="271"/>
      <c r="D37" s="35"/>
      <c r="E37" s="33">
        <f>'Web GAAP Non-GAAP P&amp;L'!E17</f>
        <v>135400000</v>
      </c>
      <c r="F37" s="81">
        <f>ROUND(E37/E$14,3)</f>
        <v>0.14799999999999999</v>
      </c>
      <c r="G37" s="48"/>
      <c r="H37" s="33">
        <f>'Web GAAP Non-GAAP P&amp;L'!G17</f>
        <v>155300000</v>
      </c>
      <c r="I37" s="81">
        <f>ROUND(H37/H$14,3)</f>
        <v>0.156</v>
      </c>
      <c r="J37" s="48"/>
      <c r="K37" s="33">
        <f>'Web GAAP Non-GAAP P&amp;L'!I17</f>
        <v>146200000</v>
      </c>
      <c r="L37" s="81">
        <f>ROUND(K37/K$14,3)</f>
        <v>0.153</v>
      </c>
      <c r="N37" s="33">
        <f>'Web GAAP Non-GAAP P&amp;L'!K17</f>
        <v>146100000</v>
      </c>
      <c r="O37" s="81">
        <f>ROUND(N37/N$14,3)</f>
        <v>0.157</v>
      </c>
      <c r="P37" s="79"/>
      <c r="Q37" s="5">
        <f>SUM(E37,H37,K37,N37)</f>
        <v>583000000</v>
      </c>
      <c r="R37" s="82">
        <f>ROUND(Q37/Q$14,3)</f>
        <v>0.153</v>
      </c>
      <c r="S37" s="34"/>
      <c r="T37" s="33">
        <f>'Web GAAP Non-GAAP P&amp;L'!O17</f>
        <v>146800000</v>
      </c>
      <c r="U37" s="81">
        <f>ROUND(T37/T$14,3)</f>
        <v>0.154</v>
      </c>
      <c r="W37" s="33">
        <f>'Web GAAP Non-GAAP P&amp;L'!Q17</f>
        <v>142500000</v>
      </c>
      <c r="X37" s="81">
        <f>ROUND(W37/W$14,3)</f>
        <v>0.16400000000000001</v>
      </c>
      <c r="Y37" s="81"/>
      <c r="Z37" s="33">
        <f>'Web GAAP Non-GAAP P&amp;L'!S17</f>
        <v>147100000</v>
      </c>
      <c r="AA37" s="81">
        <f>ROUND(Z37/Z$14,3)</f>
        <v>0.16800000000000001</v>
      </c>
      <c r="AB37" s="81"/>
      <c r="AC37" s="33">
        <f>'Web GAAP Non-GAAP P&amp;L'!U17</f>
        <v>167400000</v>
      </c>
      <c r="AD37" s="81">
        <f>ROUND(AC37/AC$14,3)</f>
        <v>0.17</v>
      </c>
      <c r="AE37" s="79"/>
      <c r="AF37" s="5">
        <f>SUM(T37,W37,Z37,AC37)</f>
        <v>603800000</v>
      </c>
      <c r="AG37" s="82">
        <f>ROUND(AF37/AF$14,3)</f>
        <v>0.16400000000000001</v>
      </c>
      <c r="AI37" s="33">
        <f>'Web GAAP Non-GAAP P&amp;L'!Y17</f>
        <v>153200000</v>
      </c>
      <c r="AJ37" s="81">
        <f>ROUND(AI37/AI$14,3)</f>
        <v>0.182</v>
      </c>
      <c r="AL37" s="33">
        <f>'Web GAAP Non-GAAP P&amp;L'!AA17</f>
        <v>158400000</v>
      </c>
      <c r="AM37" s="81">
        <f>ROUND(AL37/AL$14,3)</f>
        <v>0.18099999999999999</v>
      </c>
      <c r="AN37" s="35"/>
      <c r="AO37" s="33">
        <f>'Web GAAP Non-GAAP P&amp;L'!AC17</f>
        <v>158800000</v>
      </c>
      <c r="AP37" s="81">
        <f>ROUND(AO37/AO$14,3)</f>
        <v>0.17599999999999999</v>
      </c>
      <c r="AQ37" s="35"/>
      <c r="AR37" s="33">
        <f>'Web GAAP Non-GAAP P&amp;L'!AE17</f>
        <v>175600000</v>
      </c>
      <c r="AS37" s="81">
        <f>ROUND(AR37/AR$14,3)</f>
        <v>0.18099999999999999</v>
      </c>
      <c r="AT37" s="2"/>
      <c r="AU37" s="5">
        <f>SUM(AI37,AL37,AO37,AR37)</f>
        <v>646000000</v>
      </c>
      <c r="AV37" s="82">
        <f>ROUND(AU37/AU$14,3)</f>
        <v>0.18</v>
      </c>
    </row>
    <row r="38" spans="1:48" ht="18.600000000000001" customHeight="1" x14ac:dyDescent="0.2">
      <c r="A38" s="35"/>
      <c r="B38" s="35"/>
      <c r="C38" s="35" t="s">
        <v>36</v>
      </c>
      <c r="D38" s="35"/>
      <c r="E38" s="17">
        <f>E41-E37-E39-E40</f>
        <v>-400000</v>
      </c>
      <c r="F38" s="79"/>
      <c r="G38" s="48"/>
      <c r="H38" s="17">
        <f>H41-H37-H39-H40</f>
        <v>-200000</v>
      </c>
      <c r="I38" s="79"/>
      <c r="J38" s="48"/>
      <c r="K38" s="17">
        <f>K41-K37-K39-K40</f>
        <v>-500000</v>
      </c>
      <c r="L38" s="79"/>
      <c r="N38" s="17">
        <f>N41-N37-N39-N40</f>
        <v>100000</v>
      </c>
      <c r="O38" s="79"/>
      <c r="P38" s="79"/>
      <c r="Q38" s="6">
        <f>Q41-Q37-Q39-Q40</f>
        <v>-1000000</v>
      </c>
      <c r="R38" s="83"/>
      <c r="S38" s="34"/>
      <c r="T38" s="17">
        <f>T41-T37-T39-T40</f>
        <v>100000</v>
      </c>
      <c r="U38" s="79"/>
      <c r="W38" s="17">
        <f>W41-W37-W39-W40</f>
        <v>0</v>
      </c>
      <c r="X38" s="79"/>
      <c r="Y38" s="79"/>
      <c r="Z38" s="17">
        <f>Z41-Z37-Z39-Z40</f>
        <v>-300000</v>
      </c>
      <c r="AA38" s="79"/>
      <c r="AB38" s="79"/>
      <c r="AC38" s="17">
        <f>AC41-AC37-AC39-AC40</f>
        <v>-100000</v>
      </c>
      <c r="AD38" s="79"/>
      <c r="AE38" s="79"/>
      <c r="AF38" s="6">
        <f>AF41-AF37-AF39-AF40</f>
        <v>-300000</v>
      </c>
      <c r="AG38" s="83"/>
      <c r="AI38" s="17">
        <f>AI41-AI37-AI39-AI40</f>
        <v>-100000</v>
      </c>
      <c r="AJ38" s="79"/>
      <c r="AL38" s="17">
        <f>AL41-AL37-AL39-AL40</f>
        <v>-100000</v>
      </c>
      <c r="AM38" s="79"/>
      <c r="AN38" s="35"/>
      <c r="AO38" s="17">
        <f>AO41-AO37-AO39-AO40</f>
        <v>0</v>
      </c>
      <c r="AP38" s="79"/>
      <c r="AQ38" s="35"/>
      <c r="AR38" s="17">
        <f>AR41-AR37-AR39-AR40</f>
        <v>0</v>
      </c>
      <c r="AS38" s="79"/>
      <c r="AT38" s="2"/>
      <c r="AU38" s="6">
        <f>AU41-AU37-AU39-AU40</f>
        <v>-200000</v>
      </c>
      <c r="AV38" s="83"/>
    </row>
    <row r="39" spans="1:48" ht="25.5" x14ac:dyDescent="0.2">
      <c r="A39" s="35"/>
      <c r="B39" s="35"/>
      <c r="C39" s="35" t="s">
        <v>37</v>
      </c>
      <c r="D39" s="35"/>
      <c r="E39" s="64">
        <f>-'Web Def Comp &amp; SBC'!E28</f>
        <v>-6100000</v>
      </c>
      <c r="F39" s="79"/>
      <c r="G39" s="48"/>
      <c r="H39" s="64">
        <f>-'Web Def Comp &amp; SBC'!G28</f>
        <v>-8200000</v>
      </c>
      <c r="I39" s="79"/>
      <c r="J39" s="48"/>
      <c r="K39" s="64">
        <f>-'Web Def Comp &amp; SBC'!I28</f>
        <v>-7200000</v>
      </c>
      <c r="L39" s="79"/>
      <c r="N39" s="64">
        <f>-'Web Def Comp &amp; SBC'!K28</f>
        <v>-6300000</v>
      </c>
      <c r="O39" s="79"/>
      <c r="P39" s="79"/>
      <c r="Q39" s="53">
        <f>-'Web Def Comp &amp; SBC'!M28</f>
        <v>-27800000</v>
      </c>
      <c r="R39" s="83"/>
      <c r="S39" s="34"/>
      <c r="T39" s="64">
        <f>-'Web Def Comp &amp; SBC'!O28</f>
        <v>-8600000</v>
      </c>
      <c r="U39" s="79"/>
      <c r="W39" s="64">
        <f>-'Web Def Comp &amp; SBC'!Q28</f>
        <v>-5600000</v>
      </c>
      <c r="X39" s="79"/>
      <c r="Y39" s="79"/>
      <c r="Z39" s="64">
        <f>-'Web Def Comp &amp; SBC'!S28</f>
        <v>-7000000</v>
      </c>
      <c r="AA39" s="79"/>
      <c r="AB39" s="79"/>
      <c r="AC39" s="64">
        <f>-'Web Def Comp &amp; SBC'!U28</f>
        <v>-8600000</v>
      </c>
      <c r="AD39" s="79"/>
      <c r="AE39" s="79"/>
      <c r="AF39" s="53">
        <f>-'Web Def Comp &amp; SBC'!W28</f>
        <v>-29800000</v>
      </c>
      <c r="AG39" s="83"/>
      <c r="AI39" s="64">
        <f>-'Web Def Comp &amp; SBC'!Y28</f>
        <v>-6800000</v>
      </c>
      <c r="AJ39" s="79"/>
      <c r="AL39" s="64">
        <f>-'Web Def Comp &amp; SBC'!AA28</f>
        <v>-8100000</v>
      </c>
      <c r="AM39" s="79"/>
      <c r="AN39" s="35"/>
      <c r="AO39" s="64">
        <f>-'Web Def Comp &amp; SBC'!AC28</f>
        <v>-6800000</v>
      </c>
      <c r="AP39" s="79"/>
      <c r="AQ39" s="35"/>
      <c r="AR39" s="64">
        <f>-'Web Def Comp &amp; SBC'!AE28</f>
        <v>-6200000</v>
      </c>
      <c r="AS39" s="79"/>
      <c r="AT39" s="2"/>
      <c r="AU39" s="53">
        <f>-'Web Def Comp &amp; SBC'!AG28</f>
        <v>-27900000</v>
      </c>
      <c r="AV39" s="83"/>
    </row>
    <row r="40" spans="1:48" ht="18" customHeight="1" x14ac:dyDescent="0.2">
      <c r="A40" s="35"/>
      <c r="B40" s="35"/>
      <c r="C40" s="35" t="s">
        <v>153</v>
      </c>
      <c r="D40" s="35"/>
      <c r="E40" s="64">
        <v>-200000</v>
      </c>
      <c r="F40" s="79"/>
      <c r="G40" s="48"/>
      <c r="H40" s="64">
        <v>-100000</v>
      </c>
      <c r="I40" s="79"/>
      <c r="J40" s="48"/>
      <c r="K40" s="64">
        <v>-100000</v>
      </c>
      <c r="L40" s="79"/>
      <c r="N40" s="64">
        <v>-100000</v>
      </c>
      <c r="O40" s="79"/>
      <c r="P40" s="79"/>
      <c r="Q40" s="53">
        <f>SUM(E40,H40,K40,N40)</f>
        <v>-500000</v>
      </c>
      <c r="R40" s="83"/>
      <c r="S40" s="34"/>
      <c r="T40" s="64">
        <v>0</v>
      </c>
      <c r="U40" s="79"/>
      <c r="W40" s="64">
        <v>0</v>
      </c>
      <c r="X40" s="79"/>
      <c r="Y40" s="79"/>
      <c r="Z40" s="64">
        <v>0</v>
      </c>
      <c r="AA40" s="79"/>
      <c r="AB40" s="79"/>
      <c r="AC40" s="64">
        <v>0</v>
      </c>
      <c r="AD40" s="79"/>
      <c r="AE40" s="79"/>
      <c r="AF40" s="6">
        <f>SUM(T40,W40,Z40,AC40)</f>
        <v>0</v>
      </c>
      <c r="AG40" s="83"/>
      <c r="AI40" s="64">
        <v>0</v>
      </c>
      <c r="AJ40" s="79"/>
      <c r="AL40" s="64">
        <v>0</v>
      </c>
      <c r="AM40" s="79"/>
      <c r="AN40" s="35"/>
      <c r="AO40" s="64">
        <v>0</v>
      </c>
      <c r="AP40" s="79"/>
      <c r="AQ40" s="35"/>
      <c r="AR40" s="64">
        <v>0</v>
      </c>
      <c r="AS40" s="79"/>
      <c r="AT40" s="2"/>
      <c r="AU40" s="6">
        <f>SUM(AI40,AL40,AO40,AR40)</f>
        <v>0</v>
      </c>
      <c r="AV40" s="83"/>
    </row>
    <row r="41" spans="1:48" ht="18.600000000000001" customHeight="1" x14ac:dyDescent="0.2">
      <c r="A41" s="35"/>
      <c r="B41" s="271" t="s">
        <v>151</v>
      </c>
      <c r="C41" s="271"/>
      <c r="D41" s="35"/>
      <c r="E41" s="84">
        <f>'Web GAAP Non-GAAP P&amp;L'!E37</f>
        <v>128700000</v>
      </c>
      <c r="F41" s="81">
        <f>ROUND(E41/E$14,3)</f>
        <v>0.14099999999999999</v>
      </c>
      <c r="G41" s="48"/>
      <c r="H41" s="84">
        <f>'Web GAAP Non-GAAP P&amp;L'!G37</f>
        <v>146800000</v>
      </c>
      <c r="I41" s="81">
        <f>ROUND(H41/H$14,3)</f>
        <v>0.14799999999999999</v>
      </c>
      <c r="J41" s="48"/>
      <c r="K41" s="84">
        <f>'Web GAAP Non-GAAP P&amp;L'!I37</f>
        <v>138400000</v>
      </c>
      <c r="L41" s="81">
        <f>ROUND(K41/K$14,3)</f>
        <v>0.14499999999999999</v>
      </c>
      <c r="N41" s="84">
        <f>'Web GAAP Non-GAAP P&amp;L'!K37</f>
        <v>139800000</v>
      </c>
      <c r="O41" s="81">
        <f>ROUND(N41/N$14,3)</f>
        <v>0.15</v>
      </c>
      <c r="P41" s="79"/>
      <c r="Q41" s="85">
        <f>'Web GAAP Non-GAAP P&amp;L'!M37</f>
        <v>553700000</v>
      </c>
      <c r="R41" s="82">
        <f>ROUND(Q41/Q$14,3)</f>
        <v>0.14599999999999999</v>
      </c>
      <c r="S41" s="34"/>
      <c r="T41" s="84">
        <f>'Web GAAP Non-GAAP P&amp;L'!O37</f>
        <v>138300000</v>
      </c>
      <c r="U41" s="81">
        <f>ROUND(T41/T$14,3)</f>
        <v>0.14499999999999999</v>
      </c>
      <c r="W41" s="84">
        <f>'Web GAAP Non-GAAP P&amp;L'!Q37</f>
        <v>136900000</v>
      </c>
      <c r="X41" s="81">
        <f>ROUND(W41/W$14,3)</f>
        <v>0.157</v>
      </c>
      <c r="Y41" s="81"/>
      <c r="Z41" s="84">
        <f>'Web GAAP Non-GAAP P&amp;L'!S37</f>
        <v>139800000</v>
      </c>
      <c r="AA41" s="81">
        <f>ROUND(Z41/Z$14,3)</f>
        <v>0.16</v>
      </c>
      <c r="AB41" s="81"/>
      <c r="AC41" s="84">
        <f>'Web GAAP Non-GAAP P&amp;L'!U37</f>
        <v>158700000</v>
      </c>
      <c r="AD41" s="81">
        <f>ROUND(AC41/AC$14,3)</f>
        <v>0.161</v>
      </c>
      <c r="AE41" s="79"/>
      <c r="AF41" s="85">
        <f>'Web GAAP Non-GAAP P&amp;L'!W37</f>
        <v>573700000</v>
      </c>
      <c r="AG41" s="82">
        <f>ROUND(AF41/AF$14,3)</f>
        <v>0.156</v>
      </c>
      <c r="AI41" s="84">
        <f>'Web GAAP Non-GAAP P&amp;L'!Y37</f>
        <v>146300000</v>
      </c>
      <c r="AJ41" s="81">
        <f>ROUND(AI41/AI$14,3)</f>
        <v>0.17399999999999999</v>
      </c>
      <c r="AL41" s="84">
        <f>'Web GAAP Non-GAAP P&amp;L'!AA37</f>
        <v>150200000</v>
      </c>
      <c r="AM41" s="81">
        <f>ROUND(AL41/AL$14,3)</f>
        <v>0.17199999999999999</v>
      </c>
      <c r="AN41" s="35"/>
      <c r="AO41" s="84">
        <f>'Web GAAP Non-GAAP P&amp;L'!AC37</f>
        <v>152000000</v>
      </c>
      <c r="AP41" s="81">
        <f>ROUND(AO41/AO$14,3)</f>
        <v>0.16900000000000001</v>
      </c>
      <c r="AQ41" s="35"/>
      <c r="AR41" s="84">
        <f>'Web GAAP Non-GAAP P&amp;L'!AE37</f>
        <v>169400000</v>
      </c>
      <c r="AS41" s="81">
        <f>ROUND(AR41/AR$14,3)</f>
        <v>0.17499999999999999</v>
      </c>
      <c r="AT41" s="2"/>
      <c r="AU41" s="85">
        <f>'Web GAAP Non-GAAP P&amp;L'!AG37</f>
        <v>617900000</v>
      </c>
      <c r="AV41" s="82">
        <f>ROUND(AU41/AU$14,3)</f>
        <v>0.17199999999999999</v>
      </c>
    </row>
    <row r="42" spans="1:48" ht="18.600000000000001" customHeight="1" x14ac:dyDescent="0.2">
      <c r="A42" s="35"/>
      <c r="B42" s="35"/>
      <c r="C42" s="35"/>
      <c r="D42" s="35"/>
      <c r="E42" s="35"/>
      <c r="F42" s="35"/>
      <c r="G42" s="43"/>
      <c r="H42" s="35"/>
      <c r="I42" s="35"/>
      <c r="J42" s="43"/>
      <c r="K42" s="35"/>
      <c r="L42" s="35"/>
      <c r="N42" s="35"/>
      <c r="O42" s="35"/>
      <c r="P42" s="2"/>
      <c r="Q42" s="10"/>
      <c r="R42" s="10"/>
      <c r="S42" s="35"/>
      <c r="T42" s="35"/>
      <c r="U42" s="35"/>
      <c r="W42" s="35"/>
      <c r="X42" s="35"/>
      <c r="Y42" s="35"/>
      <c r="Z42" s="35"/>
      <c r="AA42" s="35"/>
      <c r="AB42" s="35"/>
      <c r="AC42" s="35"/>
      <c r="AD42" s="35"/>
      <c r="AE42" s="2"/>
      <c r="AF42" s="10"/>
      <c r="AG42" s="10"/>
      <c r="AI42" s="35"/>
      <c r="AJ42" s="35"/>
      <c r="AL42" s="35"/>
      <c r="AM42" s="35"/>
      <c r="AN42" s="35"/>
      <c r="AO42" s="35"/>
      <c r="AP42" s="35"/>
      <c r="AQ42" s="35"/>
      <c r="AR42" s="35"/>
      <c r="AS42" s="35"/>
      <c r="AT42" s="2"/>
      <c r="AU42" s="10"/>
      <c r="AV42" s="10"/>
    </row>
    <row r="43" spans="1:48" ht="18.600000000000001" customHeight="1" x14ac:dyDescent="0.2">
      <c r="A43" s="35"/>
      <c r="B43" s="271" t="s">
        <v>152</v>
      </c>
      <c r="C43" s="271"/>
      <c r="D43" s="35"/>
      <c r="E43" s="33">
        <f>'Web GAAP Non-GAAP P&amp;L'!E18</f>
        <v>110700000</v>
      </c>
      <c r="F43" s="81">
        <f>ROUND(E43/E$14,3)</f>
        <v>0.121</v>
      </c>
      <c r="G43" s="48"/>
      <c r="H43" s="33">
        <f>'Web GAAP Non-GAAP P&amp;L'!G18</f>
        <v>141300000</v>
      </c>
      <c r="I43" s="81">
        <f>ROUND(H43/H$14,3)</f>
        <v>0.14199999999999999</v>
      </c>
      <c r="J43" s="48"/>
      <c r="K43" s="33">
        <f>'Web GAAP Non-GAAP P&amp;L'!I18</f>
        <v>117200000</v>
      </c>
      <c r="L43" s="81">
        <f>ROUND(K43/K$14,3)</f>
        <v>0.122</v>
      </c>
      <c r="N43" s="33">
        <f>'Web GAAP Non-GAAP P&amp;L'!K18</f>
        <v>118300000</v>
      </c>
      <c r="O43" s="81">
        <f>ROUND(N43/N$14,3)</f>
        <v>0.127</v>
      </c>
      <c r="P43" s="79"/>
      <c r="Q43" s="5">
        <f>SUM(E43,H43,K43,N43)</f>
        <v>487500000</v>
      </c>
      <c r="R43" s="82">
        <f>ROUND(Q43/Q$14,3)</f>
        <v>0.128</v>
      </c>
      <c r="S43" s="34"/>
      <c r="T43" s="33">
        <f>'Web GAAP Non-GAAP P&amp;L'!O18</f>
        <v>134100000</v>
      </c>
      <c r="U43" s="81">
        <f>ROUND(T43/T$14,3)</f>
        <v>0.14099999999999999</v>
      </c>
      <c r="W43" s="33">
        <f>'Web GAAP Non-GAAP P&amp;L'!Q18</f>
        <v>148700000</v>
      </c>
      <c r="X43" s="81">
        <f>ROUND(W43/W$14,3)</f>
        <v>0.17100000000000001</v>
      </c>
      <c r="Y43" s="81"/>
      <c r="Z43" s="33">
        <f>'Web GAAP Non-GAAP P&amp;L'!S18</f>
        <v>127600000</v>
      </c>
      <c r="AA43" s="81">
        <f>ROUND(Z43/Z$14,3)</f>
        <v>0.14599999999999999</v>
      </c>
      <c r="AB43" s="81"/>
      <c r="AC43" s="33">
        <f>'Web GAAP Non-GAAP P&amp;L'!U18</f>
        <v>137500000</v>
      </c>
      <c r="AD43" s="81">
        <f>ROUND(AC43/AC$14,3)</f>
        <v>0.14000000000000001</v>
      </c>
      <c r="AE43" s="79"/>
      <c r="AF43" s="5">
        <f>SUM(T43,W43,Z43,AC43)</f>
        <v>547900000</v>
      </c>
      <c r="AG43" s="82">
        <f>ROUND(AF43/AF$14,3)</f>
        <v>0.14899999999999999</v>
      </c>
      <c r="AI43" s="33">
        <f>'Web GAAP Non-GAAP P&amp;L'!Y18</f>
        <v>121500000</v>
      </c>
      <c r="AJ43" s="81">
        <f>ROUND(AI43/AI$14,3)</f>
        <v>0.14499999999999999</v>
      </c>
      <c r="AL43" s="33">
        <f>'Web GAAP Non-GAAP P&amp;L'!AA18</f>
        <v>117600000</v>
      </c>
      <c r="AM43" s="81">
        <f>ROUND(AL43/AL$14,3)</f>
        <v>0.13400000000000001</v>
      </c>
      <c r="AN43" s="35"/>
      <c r="AO43" s="33">
        <f>'Web GAAP Non-GAAP P&amp;L'!AC18</f>
        <v>117500000</v>
      </c>
      <c r="AP43" s="81">
        <f>ROUND(AO43/AO$14,3)</f>
        <v>0.13</v>
      </c>
      <c r="AQ43" s="35"/>
      <c r="AR43" s="33">
        <f>'Web GAAP Non-GAAP P&amp;L'!AE18</f>
        <v>126500000</v>
      </c>
      <c r="AS43" s="81">
        <f>ROUND(AR43/AR$14,3)</f>
        <v>0.13</v>
      </c>
      <c r="AT43" s="2"/>
      <c r="AU43" s="5">
        <f>SUM(AI43,AL43,AO43,AR43)</f>
        <v>483100000</v>
      </c>
      <c r="AV43" s="82">
        <f>ROUND(AU43/AU$14,3)</f>
        <v>0.13500000000000001</v>
      </c>
    </row>
    <row r="44" spans="1:48" ht="18.600000000000001" customHeight="1" x14ac:dyDescent="0.2">
      <c r="A44" s="35"/>
      <c r="B44" s="35"/>
      <c r="C44" s="35" t="s">
        <v>36</v>
      </c>
      <c r="D44" s="35"/>
      <c r="E44" s="17">
        <f>E47-E43-E45-E46</f>
        <v>-5300000</v>
      </c>
      <c r="F44" s="79"/>
      <c r="G44" s="48"/>
      <c r="H44" s="17">
        <f>H47-H43-H45-H46</f>
        <v>-25800000</v>
      </c>
      <c r="I44" s="79"/>
      <c r="J44" s="48"/>
      <c r="K44" s="17">
        <f>K47-K43-K45-K46</f>
        <v>-21300000</v>
      </c>
      <c r="L44" s="79"/>
      <c r="N44" s="17">
        <f>N47-N43-N45-N46</f>
        <v>-16800000</v>
      </c>
      <c r="O44" s="79"/>
      <c r="P44" s="79"/>
      <c r="Q44" s="6">
        <f>Q47-Q43-Q45-Q46</f>
        <v>-69200000</v>
      </c>
      <c r="R44" s="83"/>
      <c r="S44" s="34"/>
      <c r="T44" s="17">
        <f>T47-T43-T45-T46</f>
        <v>-23900000</v>
      </c>
      <c r="U44" s="79"/>
      <c r="W44" s="17">
        <f>W47-W43-W45-W46</f>
        <v>-33900000</v>
      </c>
      <c r="X44" s="79"/>
      <c r="Y44" s="79"/>
      <c r="Z44" s="17">
        <f>Z47-Z43-Z45-Z46</f>
        <v>-17100000</v>
      </c>
      <c r="AA44" s="79"/>
      <c r="AB44" s="79"/>
      <c r="AC44" s="17">
        <f>AC47-AC43-AC45-AC46</f>
        <v>-6161020.25</v>
      </c>
      <c r="AD44" s="79"/>
      <c r="AE44" s="79"/>
      <c r="AF44" s="6">
        <f>AF47-AF43-AF45-AF46</f>
        <v>-81061020.25</v>
      </c>
      <c r="AG44" s="83"/>
      <c r="AI44" s="17">
        <f>AI47-AI43-AI45-AI46</f>
        <v>-8800000</v>
      </c>
      <c r="AJ44" s="79"/>
      <c r="AL44" s="17">
        <f>AL47-AL43-AL45-AL46</f>
        <v>-2600000</v>
      </c>
      <c r="AM44" s="79"/>
      <c r="AN44" s="35"/>
      <c r="AO44" s="17">
        <f>AO47-AO43-AO45-AO46</f>
        <v>-1300000</v>
      </c>
      <c r="AP44" s="79"/>
      <c r="AQ44" s="35"/>
      <c r="AR44" s="17">
        <f>AR47-AR43-AR45-AR46</f>
        <v>-6200000</v>
      </c>
      <c r="AS44" s="79"/>
      <c r="AT44" s="2"/>
      <c r="AU44" s="6">
        <f>AU47-AU43-AU45-AU46</f>
        <v>-18900000</v>
      </c>
      <c r="AV44" s="83"/>
    </row>
    <row r="45" spans="1:48" ht="25.5" x14ac:dyDescent="0.2">
      <c r="A45" s="35"/>
      <c r="B45" s="35"/>
      <c r="C45" s="35" t="s">
        <v>37</v>
      </c>
      <c r="D45" s="35"/>
      <c r="E45" s="17">
        <f>-'Web Def Comp &amp; SBC'!E29</f>
        <v>-16300000</v>
      </c>
      <c r="F45" s="79"/>
      <c r="G45" s="48"/>
      <c r="H45" s="17">
        <f>-'Web Def Comp &amp; SBC'!G29</f>
        <v>-17800000</v>
      </c>
      <c r="I45" s="79"/>
      <c r="J45" s="48"/>
      <c r="K45" s="17">
        <f>-'Web Def Comp &amp; SBC'!I29</f>
        <v>-15900000</v>
      </c>
      <c r="L45" s="79"/>
      <c r="N45" s="17">
        <f>-'Web Def Comp &amp; SBC'!K29</f>
        <v>-15400000</v>
      </c>
      <c r="O45" s="79"/>
      <c r="P45" s="79"/>
      <c r="Q45" s="6">
        <f>-'Web Def Comp &amp; SBC'!M29</f>
        <v>-65400000</v>
      </c>
      <c r="R45" s="83"/>
      <c r="S45" s="34"/>
      <c r="T45" s="17">
        <f>-'Web Def Comp &amp; SBC'!O29</f>
        <v>-15000000</v>
      </c>
      <c r="U45" s="79"/>
      <c r="W45" s="17">
        <f>-'Web Def Comp &amp; SBC'!Q29</f>
        <v>-17300000</v>
      </c>
      <c r="X45" s="79"/>
      <c r="Y45" s="79"/>
      <c r="Z45" s="17">
        <f>-'Web Def Comp &amp; SBC'!S29</f>
        <v>-15400000</v>
      </c>
      <c r="AA45" s="79"/>
      <c r="AB45" s="79"/>
      <c r="AC45" s="17">
        <f>-'Web Def Comp &amp; SBC'!U29</f>
        <v>-21700000</v>
      </c>
      <c r="AD45" s="79"/>
      <c r="AE45" s="79"/>
      <c r="AF45" s="6">
        <f>-'Web Def Comp &amp; SBC'!W29</f>
        <v>-69400000</v>
      </c>
      <c r="AG45" s="83"/>
      <c r="AI45" s="17">
        <f>-'Web Def Comp &amp; SBC'!Y29</f>
        <v>-16100000</v>
      </c>
      <c r="AJ45" s="79"/>
      <c r="AL45" s="17">
        <f>-'Web Def Comp &amp; SBC'!AA29</f>
        <v>-16500000</v>
      </c>
      <c r="AM45" s="79"/>
      <c r="AN45" s="35"/>
      <c r="AO45" s="17">
        <f>-'Web Def Comp &amp; SBC'!AC29</f>
        <v>-15800000</v>
      </c>
      <c r="AP45" s="79"/>
      <c r="AQ45" s="35"/>
      <c r="AR45" s="17">
        <f>-'Web Def Comp &amp; SBC'!AE29</f>
        <v>-17000000</v>
      </c>
      <c r="AS45" s="79"/>
      <c r="AT45" s="2"/>
      <c r="AU45" s="6">
        <f>-'Web Def Comp &amp; SBC'!AG29</f>
        <v>-65400000</v>
      </c>
      <c r="AV45" s="83"/>
    </row>
    <row r="46" spans="1:48" ht="18.600000000000001" customHeight="1" x14ac:dyDescent="0.2">
      <c r="A46" s="35"/>
      <c r="B46" s="35"/>
      <c r="C46" s="35" t="s">
        <v>153</v>
      </c>
      <c r="D46" s="35"/>
      <c r="E46" s="64">
        <f>-4800000</f>
        <v>-4800000</v>
      </c>
      <c r="G46" s="48"/>
      <c r="H46" s="64">
        <f>0</f>
        <v>0</v>
      </c>
      <c r="J46" s="48"/>
      <c r="K46" s="64">
        <f>1100000</f>
        <v>1100000</v>
      </c>
      <c r="L46"/>
      <c r="N46" s="64">
        <f>-400000</f>
        <v>-400000</v>
      </c>
      <c r="O46"/>
      <c r="P46" s="79"/>
      <c r="Q46" s="53">
        <f>SUM(E46,H46,K46,N46)</f>
        <v>-4100000</v>
      </c>
      <c r="R46" s="83"/>
      <c r="S46" s="34"/>
      <c r="T46" s="64">
        <f>T29+'Web GAAP Non-GAAP P&amp;L'!O19</f>
        <v>0</v>
      </c>
      <c r="W46" s="64">
        <f>W29+'Web GAAP Non-GAAP P&amp;L'!Q19</f>
        <v>-600000</v>
      </c>
      <c r="X46" s="79"/>
      <c r="Y46" s="79"/>
      <c r="Z46" s="64">
        <f>Z29+'Web GAAP Non-GAAP P&amp;L'!S19</f>
        <v>-4200000</v>
      </c>
      <c r="AA46" s="79"/>
      <c r="AB46" s="79"/>
      <c r="AC46" s="64">
        <f>AC29+'Web GAAP Non-GAAP P&amp;L'!U19</f>
        <v>-8100000</v>
      </c>
      <c r="AD46" s="79"/>
      <c r="AE46" s="79"/>
      <c r="AF46" s="53">
        <f>AF29+'Web GAAP Non-GAAP P&amp;L'!W19</f>
        <v>-12900000</v>
      </c>
      <c r="AG46" s="83"/>
      <c r="AI46" s="64">
        <f>AI29+'Web GAAP Non-GAAP P&amp;L'!Y19</f>
        <v>-7600000</v>
      </c>
      <c r="AJ46" s="79"/>
      <c r="AL46" s="64">
        <f>AL29+'Web GAAP Non-GAAP P&amp;L'!AA19</f>
        <v>-4000000</v>
      </c>
      <c r="AM46" s="79"/>
      <c r="AN46" s="35"/>
      <c r="AO46" s="64">
        <f>AO29+'Web GAAP Non-GAAP P&amp;L'!AC19</f>
        <v>-7200000</v>
      </c>
      <c r="AP46" s="79"/>
      <c r="AQ46" s="35"/>
      <c r="AR46" s="64">
        <f>AR29+'Web GAAP Non-GAAP P&amp;L'!AE19</f>
        <v>-8600000</v>
      </c>
      <c r="AS46" s="79"/>
      <c r="AT46" s="2"/>
      <c r="AU46" s="53">
        <f>AU29+'Web GAAP Non-GAAP P&amp;L'!AG19</f>
        <v>-27400000</v>
      </c>
      <c r="AV46" s="83"/>
    </row>
    <row r="47" spans="1:48" x14ac:dyDescent="0.2">
      <c r="A47" s="35"/>
      <c r="B47" s="271" t="s">
        <v>154</v>
      </c>
      <c r="C47" s="271"/>
      <c r="D47" s="35"/>
      <c r="E47" s="84">
        <f>'Web GAAP Non-GAAP P&amp;L'!E38</f>
        <v>84300000</v>
      </c>
      <c r="F47" s="81">
        <f>ROUND(E47/E$14,3)</f>
        <v>9.1999999999999998E-2</v>
      </c>
      <c r="G47" s="48"/>
      <c r="H47" s="84">
        <f>'Web GAAP Non-GAAP P&amp;L'!G38</f>
        <v>97700000</v>
      </c>
      <c r="I47" s="81">
        <f>ROUND(H47/H$14,3)</f>
        <v>9.8000000000000004E-2</v>
      </c>
      <c r="J47" s="48"/>
      <c r="K47" s="84">
        <f>'Web GAAP Non-GAAP P&amp;L'!I38</f>
        <v>81100000</v>
      </c>
      <c r="L47" s="81">
        <f>ROUND(K47/K$14,3)</f>
        <v>8.5000000000000006E-2</v>
      </c>
      <c r="N47" s="84">
        <f>'Web GAAP Non-GAAP P&amp;L'!K38</f>
        <v>85700000</v>
      </c>
      <c r="O47" s="81">
        <f>ROUND(N47/N$14,3)</f>
        <v>9.1999999999999998E-2</v>
      </c>
      <c r="P47" s="79"/>
      <c r="Q47" s="85">
        <f>'Web GAAP Non-GAAP P&amp;L'!M38</f>
        <v>348800000</v>
      </c>
      <c r="R47" s="82">
        <f>ROUND(Q47/Q$14,3)</f>
        <v>9.1999999999999998E-2</v>
      </c>
      <c r="S47" s="34"/>
      <c r="T47" s="84">
        <f>'Web GAAP Non-GAAP P&amp;L'!O38</f>
        <v>95200000</v>
      </c>
      <c r="U47" s="81">
        <f>ROUND(T47/T$14,3)</f>
        <v>0.1</v>
      </c>
      <c r="W47" s="84">
        <f>'Web GAAP Non-GAAP P&amp;L'!Q38</f>
        <v>96900000</v>
      </c>
      <c r="X47" s="81">
        <f>ROUND(W47/W$14,3)</f>
        <v>0.111</v>
      </c>
      <c r="Y47" s="81"/>
      <c r="Z47" s="84">
        <f>'Web GAAP Non-GAAP P&amp;L'!S38</f>
        <v>90900000</v>
      </c>
      <c r="AA47" s="81">
        <f>ROUND(Z47/Z$14,3)</f>
        <v>0.104</v>
      </c>
      <c r="AB47" s="81"/>
      <c r="AC47" s="84">
        <f>'Web GAAP Non-GAAP P&amp;L'!U38</f>
        <v>101538979.75</v>
      </c>
      <c r="AD47" s="81">
        <f>ROUND(AC47/AC$14,3)</f>
        <v>0.10299999999999999</v>
      </c>
      <c r="AE47" s="79"/>
      <c r="AF47" s="85">
        <f>'Web GAAP Non-GAAP P&amp;L'!W38</f>
        <v>384538979.75</v>
      </c>
      <c r="AG47" s="82">
        <f>ROUND(AF47/AF$14,3)</f>
        <v>0.104</v>
      </c>
      <c r="AI47" s="84">
        <f>'Web GAAP Non-GAAP P&amp;L'!Y38</f>
        <v>89000000</v>
      </c>
      <c r="AJ47" s="81">
        <f>ROUND(AI47/AI$14,3)</f>
        <v>0.106</v>
      </c>
      <c r="AL47" s="84">
        <f>'Web GAAP Non-GAAP P&amp;L'!AA38</f>
        <v>94500000</v>
      </c>
      <c r="AM47" s="81">
        <f>ROUND(AL47/AL$14,3)</f>
        <v>0.108</v>
      </c>
      <c r="AN47" s="35"/>
      <c r="AO47" s="84">
        <f>'Web GAAP Non-GAAP P&amp;L'!AC38</f>
        <v>93200000</v>
      </c>
      <c r="AP47" s="81">
        <f>ROUND(AO47/AO$14,3)</f>
        <v>0.10299999999999999</v>
      </c>
      <c r="AQ47" s="35"/>
      <c r="AR47" s="84">
        <f>'Web GAAP Non-GAAP P&amp;L'!AE38</f>
        <v>94700000</v>
      </c>
      <c r="AS47" s="81">
        <f>ROUND(AR47/AR$14,3)</f>
        <v>9.8000000000000004E-2</v>
      </c>
      <c r="AT47" s="2"/>
      <c r="AU47" s="85">
        <f>'Web GAAP Non-GAAP P&amp;L'!AG38</f>
        <v>371400000</v>
      </c>
      <c r="AV47" s="82">
        <f>ROUND(AU47/AU$14,3)</f>
        <v>0.104</v>
      </c>
    </row>
    <row r="48" spans="1:48" ht="18.600000000000001" customHeight="1" x14ac:dyDescent="0.2">
      <c r="A48" s="35"/>
      <c r="B48" s="42"/>
      <c r="C48" s="42"/>
      <c r="D48" s="35"/>
      <c r="E48" s="35"/>
      <c r="F48" s="35"/>
      <c r="G48" s="43"/>
      <c r="H48" s="35"/>
      <c r="I48" s="35"/>
      <c r="J48" s="43"/>
      <c r="K48" s="35"/>
      <c r="L48" s="35"/>
      <c r="N48" s="35"/>
      <c r="O48" s="35"/>
      <c r="P48" s="2"/>
      <c r="Q48" s="10"/>
      <c r="R48" s="10"/>
      <c r="S48" s="35"/>
      <c r="T48" s="35"/>
      <c r="U48" s="35"/>
      <c r="W48" s="35"/>
      <c r="X48" s="35"/>
      <c r="Y48" s="35"/>
      <c r="Z48" s="35"/>
      <c r="AA48" s="35"/>
      <c r="AB48" s="35"/>
      <c r="AC48" s="35"/>
      <c r="AD48" s="35"/>
      <c r="AE48" s="2"/>
      <c r="AF48" s="10"/>
      <c r="AG48" s="10"/>
      <c r="AI48" s="35"/>
      <c r="AJ48" s="35"/>
      <c r="AL48" s="35"/>
      <c r="AM48" s="35"/>
      <c r="AN48" s="35"/>
      <c r="AO48" s="35"/>
      <c r="AP48" s="35"/>
      <c r="AQ48" s="35"/>
      <c r="AR48" s="35"/>
      <c r="AS48" s="35"/>
      <c r="AT48" s="2"/>
      <c r="AU48" s="10"/>
      <c r="AV48" s="10"/>
    </row>
    <row r="49" spans="1:48" ht="18.600000000000001" customHeight="1" x14ac:dyDescent="0.2">
      <c r="A49" s="273" t="s">
        <v>42</v>
      </c>
      <c r="B49" s="271"/>
      <c r="C49" s="271"/>
      <c r="D49" s="35"/>
      <c r="E49" s="35"/>
      <c r="F49" s="35"/>
      <c r="G49" s="43"/>
      <c r="H49" s="35"/>
      <c r="I49" s="35"/>
      <c r="J49" s="43"/>
      <c r="K49" s="35"/>
      <c r="L49" s="35"/>
      <c r="N49" s="35"/>
      <c r="O49" s="35"/>
      <c r="P49" s="2"/>
      <c r="Q49" s="10"/>
      <c r="R49" s="10"/>
      <c r="S49" s="35"/>
      <c r="T49" s="35"/>
      <c r="U49" s="35"/>
      <c r="W49" s="35"/>
      <c r="X49" s="35"/>
      <c r="Y49" s="35"/>
      <c r="Z49" s="35"/>
      <c r="AA49" s="35"/>
      <c r="AB49" s="35"/>
      <c r="AC49" s="35"/>
      <c r="AD49" s="35"/>
      <c r="AE49" s="2"/>
      <c r="AF49" s="10"/>
      <c r="AG49" s="10"/>
      <c r="AI49" s="35"/>
      <c r="AJ49" s="35"/>
      <c r="AL49" s="35"/>
      <c r="AM49" s="35"/>
      <c r="AN49" s="35"/>
      <c r="AO49" s="35"/>
      <c r="AP49" s="35"/>
      <c r="AQ49" s="35"/>
      <c r="AR49" s="35"/>
      <c r="AS49" s="35"/>
      <c r="AT49" s="2"/>
      <c r="AU49" s="10"/>
      <c r="AV49" s="10"/>
    </row>
    <row r="50" spans="1:48" ht="18.600000000000001" customHeight="1" x14ac:dyDescent="0.2">
      <c r="A50" s="35"/>
      <c r="B50" s="271" t="s">
        <v>43</v>
      </c>
      <c r="C50" s="271"/>
      <c r="D50" s="35"/>
      <c r="E50" s="33">
        <v>137000000</v>
      </c>
      <c r="F50" s="81">
        <f>ROUND(E50/E$14,3)</f>
        <v>0.15</v>
      </c>
      <c r="G50" s="48"/>
      <c r="H50" s="33">
        <v>93600000</v>
      </c>
      <c r="I50" s="81">
        <f>ROUND(H50/H$14,3)</f>
        <v>9.4E-2</v>
      </c>
      <c r="J50" s="48"/>
      <c r="K50" s="33">
        <v>121300000</v>
      </c>
      <c r="L50" s="81">
        <f>ROUND(K50/K$14,3)</f>
        <v>0.127</v>
      </c>
      <c r="N50" s="33">
        <v>96900000</v>
      </c>
      <c r="O50" s="81">
        <f>ROUND(N50/N$14,3)</f>
        <v>0.104</v>
      </c>
      <c r="P50" s="79"/>
      <c r="Q50" s="5">
        <f>SUM(E50,H50,K50,N50)</f>
        <v>448800000</v>
      </c>
      <c r="R50" s="82">
        <f>ROUND(Q50/Q$14,3)</f>
        <v>0.11799999999999999</v>
      </c>
      <c r="S50" s="34"/>
      <c r="T50" s="33">
        <v>109200000</v>
      </c>
      <c r="U50" s="81">
        <f>ROUND(T50/T$14,3)</f>
        <v>0.115</v>
      </c>
      <c r="W50" s="33">
        <v>61600000</v>
      </c>
      <c r="X50" s="81">
        <f>ROUND(W50/W$14,3)</f>
        <v>7.0999999999999994E-2</v>
      </c>
      <c r="Y50" s="81"/>
      <c r="Z50" s="33">
        <v>116400000</v>
      </c>
      <c r="AA50" s="81">
        <f>ROUND(Z50/Z$14,3)</f>
        <v>0.13300000000000001</v>
      </c>
      <c r="AB50" s="81"/>
      <c r="AC50" s="33">
        <v>173500000</v>
      </c>
      <c r="AD50" s="81">
        <f>ROUND(AC50/AC$14,3)</f>
        <v>0.17599999999999999</v>
      </c>
      <c r="AE50" s="79"/>
      <c r="AF50" s="5">
        <f>SUM(T50,W50,Z50,AC50)</f>
        <v>460700000</v>
      </c>
      <c r="AG50" s="82">
        <f>ROUND(AF50/AF$14,3)</f>
        <v>0.125</v>
      </c>
      <c r="AI50" s="33">
        <v>97500000</v>
      </c>
      <c r="AJ50" s="81">
        <f>ROUND(AI50/AI$14,3)</f>
        <v>0.11600000000000001</v>
      </c>
      <c r="AL50" s="33">
        <v>127800000</v>
      </c>
      <c r="AM50" s="81">
        <f>ROUND(AL50/AL$14,3)</f>
        <v>0.14599999999999999</v>
      </c>
      <c r="AN50" s="81"/>
      <c r="AO50" s="33">
        <v>150500000</v>
      </c>
      <c r="AP50" s="81">
        <f>ROUND(AO50/AO$14,3)</f>
        <v>0.16700000000000001</v>
      </c>
      <c r="AQ50" s="81"/>
      <c r="AR50" s="33">
        <v>216200000</v>
      </c>
      <c r="AS50" s="81">
        <f>ROUND(AR50/AR$14,3)</f>
        <v>0.223</v>
      </c>
      <c r="AT50" s="79"/>
      <c r="AU50" s="5">
        <f>SUM(AI50,AL50,AO50,AR50)</f>
        <v>592000000</v>
      </c>
      <c r="AV50" s="82">
        <f>ROUND(AU50/AU$14,3)</f>
        <v>0.16500000000000001</v>
      </c>
    </row>
    <row r="51" spans="1:48" ht="31.5" customHeight="1" x14ac:dyDescent="0.2">
      <c r="A51" s="35"/>
      <c r="B51" s="35"/>
      <c r="C51" s="42" t="str">
        <f>$C$18</f>
        <v>Amortization of purchased intangible assets</v>
      </c>
      <c r="D51" s="35"/>
      <c r="E51" s="28">
        <v>34700000</v>
      </c>
      <c r="F51" s="79"/>
      <c r="G51" s="48"/>
      <c r="H51" s="28">
        <v>62100000</v>
      </c>
      <c r="I51" s="79"/>
      <c r="J51" s="48"/>
      <c r="K51" s="28">
        <v>58900000</v>
      </c>
      <c r="L51" s="79"/>
      <c r="N51" s="28">
        <v>56600000</v>
      </c>
      <c r="O51" s="79"/>
      <c r="P51" s="79"/>
      <c r="Q51" s="36">
        <f>SUM(E51,H51,K51,N51)</f>
        <v>212300000</v>
      </c>
      <c r="R51" s="83"/>
      <c r="S51" s="34"/>
      <c r="T51" s="28">
        <v>54500000</v>
      </c>
      <c r="U51" s="79"/>
      <c r="W51" s="28">
        <v>54500000</v>
      </c>
      <c r="X51" s="79"/>
      <c r="Y51" s="79"/>
      <c r="Z51" s="28">
        <v>45400000</v>
      </c>
      <c r="AA51" s="79"/>
      <c r="AB51" s="79"/>
      <c r="AC51" s="28">
        <v>44600000</v>
      </c>
      <c r="AD51" s="79"/>
      <c r="AE51" s="79"/>
      <c r="AF51" s="36">
        <f>SUM(T51,W51,Z51,AC51)</f>
        <v>199000000</v>
      </c>
      <c r="AG51" s="83"/>
      <c r="AI51" s="28">
        <v>42000000</v>
      </c>
      <c r="AJ51" s="79"/>
      <c r="AL51" s="28">
        <v>42900000</v>
      </c>
      <c r="AM51" s="79"/>
      <c r="AN51" s="79"/>
      <c r="AO51" s="28">
        <v>43600000</v>
      </c>
      <c r="AP51" s="79"/>
      <c r="AQ51" s="79"/>
      <c r="AR51" s="28">
        <v>43500000</v>
      </c>
      <c r="AS51" s="79"/>
      <c r="AT51" s="79"/>
      <c r="AU51" s="36">
        <f>SUM(AI51,AL51,AO51,AR51)</f>
        <v>172000000</v>
      </c>
      <c r="AV51" s="83"/>
    </row>
    <row r="52" spans="1:48" ht="18.600000000000001" customHeight="1" x14ac:dyDescent="0.2">
      <c r="A52" s="35"/>
      <c r="B52" s="35"/>
      <c r="C52" s="42" t="s">
        <v>36</v>
      </c>
      <c r="D52" s="35"/>
      <c r="E52" s="28">
        <v>7000000</v>
      </c>
      <c r="F52" s="79"/>
      <c r="G52" s="48"/>
      <c r="H52" s="28">
        <v>26500000</v>
      </c>
      <c r="I52" s="79"/>
      <c r="J52" s="48"/>
      <c r="K52" s="28">
        <v>22000000</v>
      </c>
      <c r="L52" s="79"/>
      <c r="N52" s="28">
        <v>16900000</v>
      </c>
      <c r="O52" s="79"/>
      <c r="P52" s="79"/>
      <c r="Q52" s="36">
        <f>SUM(E52,H52,K52,N52)</f>
        <v>72400000</v>
      </c>
      <c r="R52" s="83"/>
      <c r="S52" s="34"/>
      <c r="T52" s="28">
        <v>23900000</v>
      </c>
      <c r="U52" s="79"/>
      <c r="W52" s="28">
        <v>33900000</v>
      </c>
      <c r="X52" s="79"/>
      <c r="Y52" s="79"/>
      <c r="Z52" s="28">
        <v>17400000</v>
      </c>
      <c r="AA52" s="79"/>
      <c r="AB52" s="79"/>
      <c r="AC52" s="28">
        <v>6400000</v>
      </c>
      <c r="AD52" s="79"/>
      <c r="AE52" s="79"/>
      <c r="AF52" s="36">
        <f>SUM(T52,W52,Z52,AC52)</f>
        <v>81600000</v>
      </c>
      <c r="AG52" s="83"/>
      <c r="AI52" s="28">
        <v>8900000</v>
      </c>
      <c r="AJ52" s="79"/>
      <c r="AL52" s="28">
        <v>2700000</v>
      </c>
      <c r="AM52" s="79"/>
      <c r="AN52" s="79"/>
      <c r="AO52" s="28">
        <v>1300000</v>
      </c>
      <c r="AP52" s="79"/>
      <c r="AQ52" s="79"/>
      <c r="AR52" s="28">
        <v>6200000</v>
      </c>
      <c r="AS52" s="79"/>
      <c r="AT52" s="79"/>
      <c r="AU52" s="36">
        <f>SUM(AI52,AL52,AO52,AR52)</f>
        <v>19100000</v>
      </c>
      <c r="AV52" s="83"/>
    </row>
    <row r="53" spans="1:48" ht="25.5" x14ac:dyDescent="0.2">
      <c r="A53" s="35"/>
      <c r="B53" s="35"/>
      <c r="C53" s="42" t="s">
        <v>37</v>
      </c>
      <c r="D53" s="35"/>
      <c r="E53" s="64">
        <v>35400000</v>
      </c>
      <c r="F53" s="79"/>
      <c r="G53" s="48"/>
      <c r="H53" s="64">
        <v>42100000</v>
      </c>
      <c r="I53" s="79"/>
      <c r="J53" s="48"/>
      <c r="K53" s="64">
        <v>37900000</v>
      </c>
      <c r="L53" s="79"/>
      <c r="N53" s="64">
        <v>35700000</v>
      </c>
      <c r="O53" s="79"/>
      <c r="P53" s="79"/>
      <c r="Q53" s="53">
        <f>SUM(E53,H53,K53,N53)</f>
        <v>151100000</v>
      </c>
      <c r="R53" s="83"/>
      <c r="S53" s="34"/>
      <c r="T53" s="64">
        <v>38800000</v>
      </c>
      <c r="U53" s="79"/>
      <c r="W53" s="64">
        <v>38100000</v>
      </c>
      <c r="X53" s="79"/>
      <c r="Y53" s="79"/>
      <c r="Z53" s="64">
        <v>38100000</v>
      </c>
      <c r="AA53" s="79"/>
      <c r="AB53" s="79"/>
      <c r="AC53" s="64">
        <v>48500000</v>
      </c>
      <c r="AD53" s="79"/>
      <c r="AE53" s="79"/>
      <c r="AF53" s="53">
        <f>SUM(T53,W53,Z53,AC53)</f>
        <v>163500000</v>
      </c>
      <c r="AG53" s="83"/>
      <c r="AI53" s="64">
        <v>37500000</v>
      </c>
      <c r="AJ53" s="79"/>
      <c r="AL53" s="64">
        <v>40800000</v>
      </c>
      <c r="AM53" s="79"/>
      <c r="AN53" s="79"/>
      <c r="AO53" s="64">
        <v>36600000</v>
      </c>
      <c r="AP53" s="79"/>
      <c r="AQ53" s="79"/>
      <c r="AR53" s="64">
        <v>36600000</v>
      </c>
      <c r="AS53" s="79"/>
      <c r="AT53" s="79"/>
      <c r="AU53" s="53">
        <f>SUM(AI53,AL53,AO53,AR53)</f>
        <v>151500000</v>
      </c>
      <c r="AV53" s="83"/>
    </row>
    <row r="54" spans="1:48" ht="18.600000000000001" customHeight="1" x14ac:dyDescent="0.2">
      <c r="A54" s="35"/>
      <c r="B54" s="35"/>
      <c r="C54" s="42" t="s">
        <v>112</v>
      </c>
      <c r="D54" s="35"/>
      <c r="E54" s="28">
        <v>12000000</v>
      </c>
      <c r="F54" s="79"/>
      <c r="G54" s="48"/>
      <c r="H54" s="28">
        <v>6700000</v>
      </c>
      <c r="I54" s="79"/>
      <c r="J54" s="48"/>
      <c r="K54" s="28">
        <v>10900000</v>
      </c>
      <c r="L54" s="79"/>
      <c r="N54" s="28">
        <v>20500000</v>
      </c>
      <c r="O54" s="79"/>
      <c r="P54" s="79"/>
      <c r="Q54" s="36">
        <f>SUM(E54,H54,K54,N54)</f>
        <v>50100000</v>
      </c>
      <c r="R54" s="83"/>
      <c r="S54" s="34"/>
      <c r="T54" s="28">
        <v>8000000</v>
      </c>
      <c r="U54" s="79"/>
      <c r="W54" s="28">
        <v>6300000</v>
      </c>
      <c r="X54" s="79"/>
      <c r="Y54" s="79"/>
      <c r="Z54" s="28">
        <v>7500000</v>
      </c>
      <c r="AA54" s="79"/>
      <c r="AB54" s="79"/>
      <c r="AC54" s="28">
        <v>10600000</v>
      </c>
      <c r="AD54" s="79"/>
      <c r="AE54" s="79"/>
      <c r="AF54" s="36">
        <f>SUM(T54,W54,Z54,AC54)</f>
        <v>32400000</v>
      </c>
      <c r="AG54" s="83"/>
      <c r="AI54" s="28">
        <v>12300000</v>
      </c>
      <c r="AJ54" s="79"/>
      <c r="AL54" s="28">
        <v>8400000</v>
      </c>
      <c r="AM54" s="79"/>
      <c r="AN54" s="79"/>
      <c r="AO54" s="28">
        <v>22200000</v>
      </c>
      <c r="AP54" s="79"/>
      <c r="AQ54" s="79"/>
      <c r="AR54" s="28">
        <v>10600000</v>
      </c>
      <c r="AS54" s="79"/>
      <c r="AT54" s="79"/>
      <c r="AU54" s="36">
        <f>SUM(AI54,AL54,AO54,AR54)</f>
        <v>53500000</v>
      </c>
      <c r="AV54" s="83"/>
    </row>
    <row r="55" spans="1:48" ht="18.600000000000001" customHeight="1" x14ac:dyDescent="0.2">
      <c r="A55" s="35"/>
      <c r="B55" s="271" t="s">
        <v>44</v>
      </c>
      <c r="C55" s="271"/>
      <c r="D55" s="35"/>
      <c r="E55" s="84">
        <f>SUM(E50:E54)</f>
        <v>226100000</v>
      </c>
      <c r="F55" s="81">
        <f>ROUND(E55/E$14,3)</f>
        <v>0.247</v>
      </c>
      <c r="G55" s="48"/>
      <c r="H55" s="84">
        <f>SUM(H50:H54)</f>
        <v>231000000</v>
      </c>
      <c r="I55" s="81">
        <f>ROUND(H55/H$14,3)</f>
        <v>0.23200000000000001</v>
      </c>
      <c r="J55" s="48"/>
      <c r="K55" s="84">
        <f>SUM(K50:K54)</f>
        <v>251000000</v>
      </c>
      <c r="L55" s="81">
        <f>ROUND(K55/K$14,3)</f>
        <v>0.26200000000000001</v>
      </c>
      <c r="N55" s="84">
        <f>SUM(N50:N54)</f>
        <v>226600000</v>
      </c>
      <c r="O55" s="81">
        <f>ROUND(N55/N$14,3)</f>
        <v>0.24299999999999999</v>
      </c>
      <c r="P55" s="79"/>
      <c r="Q55" s="85">
        <f>SUM(Q50:Q54)</f>
        <v>934700000</v>
      </c>
      <c r="R55" s="82">
        <f>ROUND(Q55/Q$14,3)</f>
        <v>0.246</v>
      </c>
      <c r="S55" s="34"/>
      <c r="T55" s="84">
        <f>SUM(T50:T54)</f>
        <v>234400000</v>
      </c>
      <c r="U55" s="81">
        <f>ROUND(T55/T$14,3)</f>
        <v>0.246</v>
      </c>
      <c r="W55" s="84">
        <f>SUM(W50:W54)</f>
        <v>194400000</v>
      </c>
      <c r="X55" s="81">
        <f>ROUND(W55/W$14,3)</f>
        <v>0.223</v>
      </c>
      <c r="Y55" s="81"/>
      <c r="Z55" s="84">
        <f>SUM(Z50:Z54)</f>
        <v>224800000</v>
      </c>
      <c r="AA55" s="81">
        <f>ROUND(Z55/Z$14,3)</f>
        <v>0.25700000000000001</v>
      </c>
      <c r="AB55" s="81"/>
      <c r="AC55" s="84">
        <f>SUM(AC50:AC54)</f>
        <v>283600000</v>
      </c>
      <c r="AD55" s="81">
        <f>ROUND(AC55/AC$14,3)</f>
        <v>0.28799999999999998</v>
      </c>
      <c r="AE55" s="79"/>
      <c r="AF55" s="85">
        <f>SUM(AF50:AF54)</f>
        <v>937200000</v>
      </c>
      <c r="AG55" s="82">
        <f>ROUND(AF55/AF$14,3)</f>
        <v>0.254</v>
      </c>
      <c r="AI55" s="84">
        <f>SUM(AI50:AI54)</f>
        <v>198200000</v>
      </c>
      <c r="AJ55" s="81">
        <f>ROUND(AI55/AI$14,3)</f>
        <v>0.23599999999999999</v>
      </c>
      <c r="AL55" s="84">
        <f>SUM(AL50:AL54)</f>
        <v>222600000</v>
      </c>
      <c r="AM55" s="81">
        <f>ROUND(AL55/AL$14,3)</f>
        <v>0.254</v>
      </c>
      <c r="AN55" s="81"/>
      <c r="AO55" s="84">
        <f>SUM(AO50:AO54)</f>
        <v>254200000</v>
      </c>
      <c r="AP55" s="81">
        <f>ROUND(AO55/AO$14,3)</f>
        <v>0.28199999999999997</v>
      </c>
      <c r="AQ55" s="81"/>
      <c r="AR55" s="84">
        <f>SUM(AR50:AR54)</f>
        <v>313100000</v>
      </c>
      <c r="AS55" s="81">
        <f>ROUND(AR55/AR$14,3)</f>
        <v>0.32300000000000001</v>
      </c>
      <c r="AT55" s="79"/>
      <c r="AU55" s="85">
        <f>SUM(AU50:AU54)</f>
        <v>988100000</v>
      </c>
      <c r="AV55" s="82">
        <f>ROUND(AU55/AU$14,3)</f>
        <v>0.27500000000000002</v>
      </c>
    </row>
    <row r="56" spans="1:48" ht="18.600000000000001" customHeight="1" x14ac:dyDescent="0.2">
      <c r="A56" s="35"/>
      <c r="B56" s="35"/>
      <c r="C56" s="35"/>
      <c r="D56" s="35"/>
      <c r="E56" s="25"/>
      <c r="F56" s="35"/>
      <c r="G56" s="43"/>
      <c r="H56" s="25"/>
      <c r="I56" s="35"/>
      <c r="J56" s="43"/>
      <c r="K56" s="25"/>
      <c r="L56" s="35"/>
      <c r="N56" s="25"/>
      <c r="O56" s="35"/>
      <c r="P56" s="2"/>
      <c r="Q56" s="9"/>
      <c r="R56" s="10"/>
      <c r="S56" s="35"/>
      <c r="T56" s="25"/>
      <c r="U56" s="35"/>
      <c r="W56" s="25"/>
      <c r="X56" s="35"/>
      <c r="Y56" s="35"/>
      <c r="Z56" s="25"/>
      <c r="AA56" s="35"/>
      <c r="AB56" s="35"/>
      <c r="AC56" s="25"/>
      <c r="AD56" s="35"/>
      <c r="AE56" s="2"/>
      <c r="AF56" s="9"/>
      <c r="AG56" s="10"/>
      <c r="AI56" s="25"/>
      <c r="AJ56" s="35"/>
      <c r="AL56" s="25"/>
      <c r="AM56" s="35"/>
      <c r="AN56" s="35"/>
      <c r="AO56" s="25"/>
      <c r="AP56" s="35"/>
      <c r="AQ56" s="35"/>
      <c r="AR56" s="25"/>
      <c r="AS56" s="35"/>
      <c r="AT56" s="2"/>
      <c r="AU56" s="9"/>
      <c r="AV56" s="10"/>
    </row>
    <row r="57" spans="1:48" ht="24.75" customHeight="1" x14ac:dyDescent="0.2">
      <c r="A57" s="273" t="s">
        <v>113</v>
      </c>
      <c r="B57" s="271"/>
      <c r="C57" s="271"/>
      <c r="D57" s="35"/>
      <c r="E57" s="35"/>
      <c r="F57" s="35"/>
      <c r="G57" s="43"/>
      <c r="H57" s="35"/>
      <c r="I57" s="35"/>
      <c r="J57" s="43"/>
      <c r="K57" s="35"/>
      <c r="L57" s="35"/>
      <c r="N57" s="35"/>
      <c r="O57" s="35"/>
      <c r="P57" s="2"/>
      <c r="Q57" s="10"/>
      <c r="R57" s="10"/>
      <c r="S57" s="35"/>
      <c r="T57" s="35"/>
      <c r="U57" s="35"/>
      <c r="W57" s="35"/>
      <c r="X57" s="35"/>
      <c r="Y57" s="35"/>
      <c r="Z57" s="35"/>
      <c r="AA57" s="35"/>
      <c r="AB57" s="35"/>
      <c r="AC57" s="35"/>
      <c r="AD57" s="35"/>
      <c r="AE57" s="2"/>
      <c r="AF57" s="10"/>
      <c r="AG57" s="10"/>
      <c r="AI57" s="35"/>
      <c r="AJ57" s="35"/>
      <c r="AL57" s="35"/>
      <c r="AM57" s="35"/>
      <c r="AN57" s="35"/>
      <c r="AO57" s="35"/>
      <c r="AP57" s="35"/>
      <c r="AQ57" s="35"/>
      <c r="AR57" s="35"/>
      <c r="AS57" s="35"/>
      <c r="AT57" s="2"/>
      <c r="AU57" s="10"/>
      <c r="AV57" s="10"/>
    </row>
    <row r="58" spans="1:48" x14ac:dyDescent="0.2">
      <c r="A58" s="35"/>
      <c r="B58" s="271" t="s">
        <v>104</v>
      </c>
      <c r="C58" s="271"/>
      <c r="D58" s="35"/>
      <c r="E58" s="33">
        <v>23600000</v>
      </c>
      <c r="F58" s="79"/>
      <c r="G58" s="48"/>
      <c r="H58" s="33">
        <v>-36100000</v>
      </c>
      <c r="I58" s="79"/>
      <c r="J58" s="48"/>
      <c r="K58" s="33">
        <v>-41900000</v>
      </c>
      <c r="L58" s="79"/>
      <c r="N58" s="33">
        <v>-37400000</v>
      </c>
      <c r="O58" s="79"/>
      <c r="P58" s="79"/>
      <c r="Q58" s="5">
        <f>SUM(E58,H58,K58,N58)</f>
        <v>-91800000</v>
      </c>
      <c r="R58" s="80"/>
      <c r="S58" s="34"/>
      <c r="T58" s="33">
        <v>-36200000</v>
      </c>
      <c r="U58" s="79"/>
      <c r="W58" s="33">
        <v>1700400000</v>
      </c>
      <c r="X58" s="79"/>
      <c r="Y58" s="79"/>
      <c r="Z58" s="33">
        <v>-43300000</v>
      </c>
      <c r="AA58" s="79"/>
      <c r="AB58" s="79"/>
      <c r="AC58" s="33">
        <v>-75700000</v>
      </c>
      <c r="AD58" s="79"/>
      <c r="AE58" s="79"/>
      <c r="AF58" s="5">
        <f>SUM(T58,W58,Z58,AC58)</f>
        <v>1545200000</v>
      </c>
      <c r="AG58" s="80"/>
      <c r="AI58" s="33">
        <v>-11100000</v>
      </c>
      <c r="AJ58" s="79"/>
      <c r="AL58" s="33">
        <v>-14500000</v>
      </c>
      <c r="AM58" s="79"/>
      <c r="AN58" s="79"/>
      <c r="AO58" s="33">
        <v>-25400000</v>
      </c>
      <c r="AP58" s="79"/>
      <c r="AQ58" s="79"/>
      <c r="AR58" s="33">
        <v>-31600000</v>
      </c>
      <c r="AS58" s="79"/>
      <c r="AT58" s="79"/>
      <c r="AU58" s="5">
        <f>SUM(AI58,AL58,AO58,AR58)</f>
        <v>-82600000</v>
      </c>
      <c r="AV58" s="80"/>
    </row>
    <row r="59" spans="1:48" ht="18.600000000000001" customHeight="1" x14ac:dyDescent="0.2">
      <c r="A59" s="35"/>
      <c r="B59" s="35"/>
      <c r="C59" s="42" t="s">
        <v>36</v>
      </c>
      <c r="D59" s="35"/>
      <c r="E59" s="17">
        <v>-31600000</v>
      </c>
      <c r="F59" s="79"/>
      <c r="G59" s="48"/>
      <c r="H59" s="17">
        <v>-900000</v>
      </c>
      <c r="I59" s="79"/>
      <c r="J59" s="48"/>
      <c r="K59" s="17">
        <v>-5100000</v>
      </c>
      <c r="L59" s="79"/>
      <c r="N59" s="17">
        <v>1100000</v>
      </c>
      <c r="O59" s="79"/>
      <c r="P59" s="79"/>
      <c r="Q59" s="6">
        <f>SUM(E59,H59,K59,N59)</f>
        <v>-36500000</v>
      </c>
      <c r="R59" s="80"/>
      <c r="S59" s="34"/>
      <c r="T59" s="17">
        <v>-3400000</v>
      </c>
      <c r="U59" s="79"/>
      <c r="W59" s="17">
        <v>-1716100000</v>
      </c>
      <c r="X59" s="79"/>
      <c r="Y59" s="79"/>
      <c r="Z59" s="17">
        <v>26800000</v>
      </c>
      <c r="AA59" s="79"/>
      <c r="AB59" s="79"/>
      <c r="AC59" s="17">
        <v>4200000</v>
      </c>
      <c r="AD59" s="79"/>
      <c r="AE59" s="79"/>
      <c r="AF59" s="6">
        <f>SUM(T59,W59,Z59,AC59)</f>
        <v>-1688500000</v>
      </c>
      <c r="AG59" s="80"/>
      <c r="AI59" s="17">
        <v>-5300000</v>
      </c>
      <c r="AJ59" s="79"/>
      <c r="AL59" s="17">
        <v>-2600000</v>
      </c>
      <c r="AM59" s="79"/>
      <c r="AN59" s="79"/>
      <c r="AO59" s="17">
        <v>6200000</v>
      </c>
      <c r="AP59" s="79"/>
      <c r="AQ59" s="79"/>
      <c r="AR59" s="17">
        <v>10100000</v>
      </c>
      <c r="AS59" s="79"/>
      <c r="AT59" s="79"/>
      <c r="AU59" s="6">
        <f>SUM(AI59,AL59,AO59,AR59)</f>
        <v>8400000</v>
      </c>
      <c r="AV59" s="80"/>
    </row>
    <row r="60" spans="1:48" ht="18.600000000000001" customHeight="1" x14ac:dyDescent="0.2">
      <c r="A60" s="35"/>
      <c r="B60" s="35"/>
      <c r="C60" s="42" t="s">
        <v>45</v>
      </c>
      <c r="D60" s="35"/>
      <c r="E60" s="64">
        <v>-2000000</v>
      </c>
      <c r="F60" s="79"/>
      <c r="G60" s="48"/>
      <c r="H60" s="64">
        <v>-1700000</v>
      </c>
      <c r="I60" s="79"/>
      <c r="J60" s="48"/>
      <c r="K60" s="64">
        <v>800000</v>
      </c>
      <c r="L60" s="79"/>
      <c r="N60" s="64">
        <v>-2900000</v>
      </c>
      <c r="O60" s="79"/>
      <c r="P60" s="79"/>
      <c r="Q60" s="53">
        <f>SUM(E60,H60,K60,N60)</f>
        <v>-5800000</v>
      </c>
      <c r="R60" s="80"/>
      <c r="S60" s="34"/>
      <c r="T60" s="64">
        <v>-2400000</v>
      </c>
      <c r="U60" s="79"/>
      <c r="W60" s="64">
        <v>-700000</v>
      </c>
      <c r="X60" s="79"/>
      <c r="Y60" s="79"/>
      <c r="Z60" s="64">
        <v>-1600000</v>
      </c>
      <c r="AA60" s="79"/>
      <c r="AB60" s="79"/>
      <c r="AC60" s="64">
        <v>-200000</v>
      </c>
      <c r="AD60" s="79"/>
      <c r="AE60" s="79"/>
      <c r="AF60" s="53">
        <f>SUM(T60,W60,Z60,AC60)</f>
        <v>-4900000</v>
      </c>
      <c r="AG60" s="80"/>
      <c r="AI60" s="64">
        <v>900000</v>
      </c>
      <c r="AJ60" s="79"/>
      <c r="AL60" s="64">
        <v>-2900000</v>
      </c>
      <c r="AM60" s="79"/>
      <c r="AN60" s="79"/>
      <c r="AO60" s="64">
        <v>-1900000</v>
      </c>
      <c r="AP60" s="79"/>
      <c r="AQ60" s="79"/>
      <c r="AR60" s="64">
        <v>-1100000</v>
      </c>
      <c r="AS60" s="79"/>
      <c r="AT60" s="79"/>
      <c r="AU60" s="53">
        <f>SUM(AI60,AL60,AO60,AR60)</f>
        <v>-5000000</v>
      </c>
      <c r="AV60" s="80"/>
    </row>
    <row r="61" spans="1:48" ht="18.600000000000001" customHeight="1" x14ac:dyDescent="0.2">
      <c r="A61" s="35"/>
      <c r="B61" s="35"/>
      <c r="C61" s="42" t="s">
        <v>112</v>
      </c>
      <c r="D61" s="35"/>
      <c r="E61" s="64">
        <v>1300000</v>
      </c>
      <c r="F61" s="79"/>
      <c r="G61" s="48"/>
      <c r="H61" s="64">
        <v>0</v>
      </c>
      <c r="I61" s="79"/>
      <c r="J61" s="48"/>
      <c r="K61" s="64">
        <v>100000</v>
      </c>
      <c r="L61" s="79"/>
      <c r="N61" s="64">
        <v>-100000</v>
      </c>
      <c r="O61" s="79"/>
      <c r="P61" s="79"/>
      <c r="Q61" s="53">
        <f>SUM(E61,H61,K61,N61)</f>
        <v>1300000</v>
      </c>
      <c r="R61" s="80"/>
      <c r="S61" s="34"/>
      <c r="T61" s="64">
        <v>0</v>
      </c>
      <c r="U61" s="79"/>
      <c r="W61" s="64">
        <v>5400000</v>
      </c>
      <c r="X61" s="79"/>
      <c r="Y61" s="79"/>
      <c r="Z61" s="64">
        <v>1400000</v>
      </c>
      <c r="AA61" s="79"/>
      <c r="AB61" s="79"/>
      <c r="AC61" s="64">
        <v>57300000</v>
      </c>
      <c r="AD61" s="79"/>
      <c r="AE61" s="79"/>
      <c r="AF61" s="53">
        <f>SUM(T61,W61,Z61,AC61)</f>
        <v>64100000</v>
      </c>
      <c r="AG61" s="80"/>
      <c r="AI61" s="64">
        <v>100000</v>
      </c>
      <c r="AJ61" s="79"/>
      <c r="AL61" s="64">
        <v>2800000</v>
      </c>
      <c r="AM61" s="79"/>
      <c r="AN61" s="79"/>
      <c r="AO61" s="64">
        <v>2900000</v>
      </c>
      <c r="AP61" s="79"/>
      <c r="AQ61" s="79"/>
      <c r="AR61" s="64">
        <v>1000000</v>
      </c>
      <c r="AS61" s="79"/>
      <c r="AT61" s="79"/>
      <c r="AU61" s="53">
        <f>SUM(AI61,AL61,AO61,AR61)</f>
        <v>6800000</v>
      </c>
      <c r="AV61" s="80"/>
    </row>
    <row r="62" spans="1:48" ht="27.75" customHeight="1" x14ac:dyDescent="0.2">
      <c r="A62" s="35"/>
      <c r="B62" s="271" t="s">
        <v>46</v>
      </c>
      <c r="C62" s="271"/>
      <c r="D62" s="35"/>
      <c r="E62" s="37">
        <f>SUM(E58:E61)</f>
        <v>-8700000</v>
      </c>
      <c r="F62" s="79"/>
      <c r="G62" s="48"/>
      <c r="H62" s="37">
        <f>SUM(H58:H61)</f>
        <v>-38700000</v>
      </c>
      <c r="I62" s="79"/>
      <c r="J62" s="48"/>
      <c r="K62" s="37">
        <f>SUM(K58:K61)</f>
        <v>-46100000</v>
      </c>
      <c r="L62" s="79"/>
      <c r="N62" s="37">
        <f>SUM(N58:N61)</f>
        <v>-39300000</v>
      </c>
      <c r="O62" s="79"/>
      <c r="P62" s="79"/>
      <c r="Q62" s="15">
        <f>SUM(Q58:Q61)</f>
        <v>-132800000</v>
      </c>
      <c r="R62" s="80"/>
      <c r="S62" s="34"/>
      <c r="T62" s="37">
        <f>SUM(T58:T61)</f>
        <v>-42000000</v>
      </c>
      <c r="U62" s="79"/>
      <c r="W62" s="37">
        <f>SUM(W58:W61)</f>
        <v>-11000000</v>
      </c>
      <c r="X62" s="79"/>
      <c r="Y62" s="79"/>
      <c r="Z62" s="37">
        <f>SUM(Z58:Z61)</f>
        <v>-16700000</v>
      </c>
      <c r="AA62" s="79"/>
      <c r="AB62" s="79"/>
      <c r="AC62" s="37">
        <f>SUM(AC58:AC61)</f>
        <v>-14400000</v>
      </c>
      <c r="AD62" s="79"/>
      <c r="AE62" s="79"/>
      <c r="AF62" s="15">
        <f>SUM(AF58:AF61)</f>
        <v>-84100000</v>
      </c>
      <c r="AG62" s="80"/>
      <c r="AI62" s="37">
        <f>SUM(AI58:AI61)</f>
        <v>-15400000</v>
      </c>
      <c r="AJ62" s="79"/>
      <c r="AL62" s="37">
        <f>SUM(AL58:AL61)</f>
        <v>-17200000</v>
      </c>
      <c r="AM62" s="79"/>
      <c r="AN62" s="79"/>
      <c r="AO62" s="37">
        <f>SUM(AO58:AO61)</f>
        <v>-18200000</v>
      </c>
      <c r="AP62" s="79"/>
      <c r="AQ62" s="79"/>
      <c r="AR62" s="37">
        <f>SUM(AR58:AR61)</f>
        <v>-21600000</v>
      </c>
      <c r="AS62" s="79"/>
      <c r="AT62" s="79"/>
      <c r="AU62" s="15">
        <f>SUM(AU58:AU61)</f>
        <v>-72400000</v>
      </c>
      <c r="AV62" s="80"/>
    </row>
    <row r="63" spans="1:48" ht="19.350000000000001" customHeight="1" x14ac:dyDescent="0.2">
      <c r="A63" s="35"/>
      <c r="B63" s="35"/>
      <c r="C63" s="35"/>
      <c r="D63" s="35"/>
      <c r="E63" s="25"/>
      <c r="F63" s="35"/>
      <c r="G63" s="43"/>
      <c r="H63" s="25"/>
      <c r="I63" s="35"/>
      <c r="J63" s="43"/>
      <c r="K63" s="25"/>
      <c r="L63" s="35"/>
      <c r="N63" s="25"/>
      <c r="O63" s="35"/>
      <c r="P63" s="2"/>
      <c r="Q63" s="9"/>
      <c r="R63" s="10"/>
      <c r="S63" s="35"/>
      <c r="T63" s="25"/>
      <c r="U63" s="35"/>
      <c r="W63" s="25"/>
      <c r="X63" s="35"/>
      <c r="Y63" s="35"/>
      <c r="Z63" s="25"/>
      <c r="AA63" s="35"/>
      <c r="AB63" s="35"/>
      <c r="AC63" s="25"/>
      <c r="AD63" s="35"/>
      <c r="AE63" s="2"/>
      <c r="AF63" s="9"/>
      <c r="AG63" s="10"/>
      <c r="AI63" s="25"/>
      <c r="AJ63" s="35"/>
      <c r="AL63" s="25"/>
      <c r="AM63" s="35"/>
      <c r="AN63" s="35"/>
      <c r="AO63" s="25"/>
      <c r="AP63" s="35"/>
      <c r="AQ63" s="35"/>
      <c r="AR63" s="25"/>
      <c r="AS63" s="35"/>
      <c r="AT63" s="2"/>
      <c r="AU63" s="9"/>
      <c r="AV63" s="10"/>
    </row>
    <row r="64" spans="1:48" ht="12.75" customHeight="1" x14ac:dyDescent="0.2">
      <c r="A64" s="35"/>
      <c r="B64" s="35"/>
      <c r="C64" s="35"/>
      <c r="D64" s="35"/>
      <c r="E64" s="35"/>
      <c r="F64" s="278" t="s">
        <v>144</v>
      </c>
      <c r="G64" s="43"/>
      <c r="H64" s="35"/>
      <c r="I64" s="278" t="s">
        <v>144</v>
      </c>
      <c r="J64" s="43"/>
      <c r="K64" s="35"/>
      <c r="L64" s="278" t="s">
        <v>144</v>
      </c>
      <c r="N64" s="35"/>
      <c r="O64" s="278" t="s">
        <v>144</v>
      </c>
      <c r="P64" s="1"/>
      <c r="Q64" s="10"/>
      <c r="R64" s="310" t="s">
        <v>144</v>
      </c>
      <c r="S64" s="35"/>
      <c r="T64" s="35"/>
      <c r="U64" s="278" t="s">
        <v>144</v>
      </c>
      <c r="W64" s="35"/>
      <c r="X64" s="278" t="s">
        <v>144</v>
      </c>
      <c r="Y64" s="26"/>
      <c r="Z64" s="35"/>
      <c r="AA64" s="278" t="s">
        <v>144</v>
      </c>
      <c r="AB64" s="26"/>
      <c r="AC64" s="35"/>
      <c r="AD64" s="278" t="s">
        <v>144</v>
      </c>
      <c r="AE64" s="1"/>
      <c r="AF64" s="10"/>
      <c r="AG64" s="310" t="s">
        <v>144</v>
      </c>
      <c r="AI64" s="35"/>
      <c r="AJ64" s="278" t="s">
        <v>144</v>
      </c>
      <c r="AL64" s="35"/>
      <c r="AM64" s="278" t="s">
        <v>144</v>
      </c>
      <c r="AN64" s="26"/>
      <c r="AO64" s="35"/>
      <c r="AP64" s="278" t="s">
        <v>144</v>
      </c>
      <c r="AQ64" s="26"/>
      <c r="AR64" s="35"/>
      <c r="AS64" s="278" t="s">
        <v>144</v>
      </c>
      <c r="AT64" s="1"/>
      <c r="AU64" s="10"/>
      <c r="AV64" s="310" t="s">
        <v>144</v>
      </c>
    </row>
    <row r="65" spans="1:48" ht="14.1" customHeight="1" x14ac:dyDescent="0.2">
      <c r="A65" s="35"/>
      <c r="B65" s="35"/>
      <c r="C65" s="35"/>
      <c r="D65" s="35"/>
      <c r="E65" s="35"/>
      <c r="F65" s="278"/>
      <c r="G65" s="43"/>
      <c r="H65" s="35"/>
      <c r="I65" s="278"/>
      <c r="J65" s="43"/>
      <c r="K65" s="35"/>
      <c r="L65" s="278"/>
      <c r="N65" s="35"/>
      <c r="O65" s="278"/>
      <c r="P65" s="1"/>
      <c r="Q65" s="10"/>
      <c r="R65" s="310"/>
      <c r="S65" s="35"/>
      <c r="T65" s="35"/>
      <c r="U65" s="278"/>
      <c r="W65" s="35"/>
      <c r="X65" s="278"/>
      <c r="Y65" s="26"/>
      <c r="Z65" s="35"/>
      <c r="AA65" s="278"/>
      <c r="AB65" s="26"/>
      <c r="AC65" s="35"/>
      <c r="AD65" s="278"/>
      <c r="AE65" s="1"/>
      <c r="AF65" s="10"/>
      <c r="AG65" s="310"/>
      <c r="AI65" s="35"/>
      <c r="AJ65" s="278"/>
      <c r="AL65" s="35"/>
      <c r="AM65" s="278"/>
      <c r="AN65" s="26"/>
      <c r="AO65" s="35"/>
      <c r="AP65" s="278"/>
      <c r="AQ65" s="26"/>
      <c r="AR65" s="35"/>
      <c r="AS65" s="278"/>
      <c r="AT65" s="1"/>
      <c r="AU65" s="10"/>
      <c r="AV65" s="310"/>
    </row>
    <row r="66" spans="1:48" ht="23.1" customHeight="1" x14ac:dyDescent="0.2">
      <c r="A66" s="35"/>
      <c r="B66" s="35"/>
      <c r="C66" s="35"/>
      <c r="D66" s="35"/>
      <c r="E66" s="35"/>
      <c r="F66" s="276"/>
      <c r="G66" s="43"/>
      <c r="H66" s="35"/>
      <c r="I66" s="276"/>
      <c r="J66" s="43"/>
      <c r="K66" s="35"/>
      <c r="L66" s="276"/>
      <c r="N66" s="35"/>
      <c r="O66" s="276"/>
      <c r="P66" s="1"/>
      <c r="Q66" s="10"/>
      <c r="R66" s="311"/>
      <c r="S66" s="35"/>
      <c r="T66" s="35"/>
      <c r="U66" s="276"/>
      <c r="W66" s="35"/>
      <c r="X66" s="276"/>
      <c r="Y66" s="26"/>
      <c r="Z66" s="35"/>
      <c r="AA66" s="276"/>
      <c r="AB66" s="26"/>
      <c r="AC66" s="35"/>
      <c r="AD66" s="276"/>
      <c r="AE66" s="1"/>
      <c r="AF66" s="10"/>
      <c r="AG66" s="311"/>
      <c r="AI66" s="35"/>
      <c r="AJ66" s="276"/>
      <c r="AL66" s="35"/>
      <c r="AM66" s="276"/>
      <c r="AN66" s="26"/>
      <c r="AO66" s="35"/>
      <c r="AP66" s="276"/>
      <c r="AQ66" s="26"/>
      <c r="AR66" s="35"/>
      <c r="AS66" s="276"/>
      <c r="AT66" s="1"/>
      <c r="AU66" s="10"/>
      <c r="AV66" s="311"/>
    </row>
    <row r="67" spans="1:48" ht="18.600000000000001" customHeight="1" x14ac:dyDescent="0.2">
      <c r="A67" s="273" t="s">
        <v>105</v>
      </c>
      <c r="B67" s="271"/>
      <c r="C67" s="271"/>
      <c r="D67" s="35"/>
      <c r="E67" s="35"/>
      <c r="F67" s="25"/>
      <c r="G67" s="43"/>
      <c r="H67" s="35"/>
      <c r="I67" s="25"/>
      <c r="J67" s="43"/>
      <c r="K67" s="35"/>
      <c r="L67" s="25"/>
      <c r="N67" s="35"/>
      <c r="O67" s="25"/>
      <c r="P67" s="2"/>
      <c r="Q67" s="10"/>
      <c r="R67" s="9"/>
      <c r="S67" s="35"/>
      <c r="T67" s="35"/>
      <c r="U67" s="25"/>
      <c r="W67" s="35"/>
      <c r="X67" s="25"/>
      <c r="Y67" s="35"/>
      <c r="Z67" s="35"/>
      <c r="AA67" s="25"/>
      <c r="AB67" s="35"/>
      <c r="AC67" s="35"/>
      <c r="AD67" s="25"/>
      <c r="AE67" s="2"/>
      <c r="AF67" s="10"/>
      <c r="AG67" s="9"/>
      <c r="AI67" s="35"/>
      <c r="AJ67" s="25"/>
      <c r="AL67" s="35"/>
      <c r="AM67" s="25"/>
      <c r="AN67" s="35"/>
      <c r="AO67" s="35"/>
      <c r="AP67" s="25"/>
      <c r="AQ67" s="35"/>
      <c r="AR67" s="35"/>
      <c r="AS67" s="25"/>
      <c r="AT67" s="2"/>
      <c r="AU67" s="10"/>
      <c r="AV67" s="9"/>
    </row>
    <row r="68" spans="1:48" ht="18.600000000000001" customHeight="1" x14ac:dyDescent="0.2">
      <c r="A68" s="35"/>
      <c r="B68" s="271" t="s">
        <v>111</v>
      </c>
      <c r="C68" s="271"/>
      <c r="D68" s="35"/>
      <c r="E68" s="33">
        <v>31800000</v>
      </c>
      <c r="F68" s="56">
        <f>E68/(E50+E58)</f>
        <v>0.19800747198007471</v>
      </c>
      <c r="G68" s="48"/>
      <c r="H68" s="33">
        <v>12900000</v>
      </c>
      <c r="I68" s="56">
        <f>H68/(H50+H58)</f>
        <v>0.22434782608695653</v>
      </c>
      <c r="J68" s="48"/>
      <c r="K68" s="33">
        <v>4500000</v>
      </c>
      <c r="L68" s="56">
        <f>K68/(K50+K58)</f>
        <v>5.6675062972292189E-2</v>
      </c>
      <c r="N68" s="33">
        <v>-3500000</v>
      </c>
      <c r="O68" s="56">
        <f>N68/(N50+N58)</f>
        <v>-5.8823529411764705E-2</v>
      </c>
      <c r="P68" s="3"/>
      <c r="Q68" s="5">
        <f>SUM(E68,H68,K68,N68)</f>
        <v>45700000</v>
      </c>
      <c r="R68" s="16">
        <f>Q68/(Q50+Q58)</f>
        <v>0.12801120448179271</v>
      </c>
      <c r="S68" s="34"/>
      <c r="T68" s="33">
        <v>15800000</v>
      </c>
      <c r="U68" s="56">
        <f>T68/(T50+T58)</f>
        <v>0.21643835616438356</v>
      </c>
      <c r="W68" s="33">
        <v>445600000</v>
      </c>
      <c r="X68" s="56">
        <f>W68/(W50+W58)</f>
        <v>0.25289443813847901</v>
      </c>
      <c r="Y68" s="56"/>
      <c r="Z68" s="33">
        <v>32500000</v>
      </c>
      <c r="AA68" s="56">
        <f>Z68/(Z50+Z58)</f>
        <v>0.44459644322845415</v>
      </c>
      <c r="AB68" s="56"/>
      <c r="AC68" s="33">
        <v>7600000</v>
      </c>
      <c r="AD68" s="56">
        <f>AC68/(AC50+AC58)</f>
        <v>7.7709611451942745E-2</v>
      </c>
      <c r="AE68" s="3"/>
      <c r="AF68" s="5">
        <f>SUM(T68,W68,Z68,AC68)</f>
        <v>501500000</v>
      </c>
      <c r="AG68" s="16">
        <f>AF68/(AF50+AF58)</f>
        <v>0.25001246323346127</v>
      </c>
      <c r="AI68" s="33">
        <v>19700000</v>
      </c>
      <c r="AJ68" s="56">
        <f>AI68/(AI50+AI58)</f>
        <v>0.22800925925925927</v>
      </c>
      <c r="AL68" s="33">
        <v>24100000</v>
      </c>
      <c r="AM68" s="56">
        <f>AL68/(AL50+AL58)</f>
        <v>0.21270962047661077</v>
      </c>
      <c r="AN68" s="56"/>
      <c r="AO68" s="33">
        <v>13600000</v>
      </c>
      <c r="AP68" s="56">
        <f>AO68/(AO50+AO58)</f>
        <v>0.10871302957633892</v>
      </c>
      <c r="AQ68" s="56"/>
      <c r="AR68" s="33">
        <v>28000000</v>
      </c>
      <c r="AS68" s="56">
        <f>AR68/(AR50+AR58)</f>
        <v>0.15167930660888407</v>
      </c>
      <c r="AT68" s="3"/>
      <c r="AU68" s="5">
        <f>SUM(AI68,AL68,AO68,AR68)</f>
        <v>85400000</v>
      </c>
      <c r="AV68" s="16">
        <f>AU68/(AU50+AU58)</f>
        <v>0.16764821358460935</v>
      </c>
    </row>
    <row r="69" spans="1:48" ht="18.600000000000001" customHeight="1" x14ac:dyDescent="0.2">
      <c r="A69" s="35"/>
      <c r="B69" s="35"/>
      <c r="C69" s="42" t="s">
        <v>47</v>
      </c>
      <c r="D69" s="35"/>
      <c r="E69" s="64">
        <v>7700000</v>
      </c>
      <c r="F69" s="35"/>
      <c r="G69" s="48"/>
      <c r="H69" s="64">
        <v>20400000</v>
      </c>
      <c r="I69" s="35"/>
      <c r="J69" s="48"/>
      <c r="K69" s="64">
        <v>30200000</v>
      </c>
      <c r="L69" s="35"/>
      <c r="N69" s="64">
        <v>34200000</v>
      </c>
      <c r="O69" s="35"/>
      <c r="P69" s="2"/>
      <c r="Q69" s="6">
        <f>SUM(E69,H69,K69,N69)</f>
        <v>92500000</v>
      </c>
      <c r="R69" s="10"/>
      <c r="S69" s="34"/>
      <c r="T69" s="64">
        <v>17500000</v>
      </c>
      <c r="U69" s="35"/>
      <c r="W69" s="64">
        <v>-414100000</v>
      </c>
      <c r="X69" s="35"/>
      <c r="Y69" s="35"/>
      <c r="Z69" s="64">
        <v>3700000</v>
      </c>
      <c r="AA69" s="35"/>
      <c r="AB69" s="35"/>
      <c r="AC69" s="64">
        <v>40100000</v>
      </c>
      <c r="AD69" s="35"/>
      <c r="AE69" s="2"/>
      <c r="AF69" s="6">
        <f>SUM(T69,W69,Z69,AC69)</f>
        <v>-352800000</v>
      </c>
      <c r="AG69" s="10"/>
      <c r="AI69" s="64">
        <v>11700000</v>
      </c>
      <c r="AJ69" s="35"/>
      <c r="AL69" s="64">
        <v>11900000</v>
      </c>
      <c r="AM69" s="35"/>
      <c r="AN69" s="35"/>
      <c r="AO69" s="64">
        <v>27700000</v>
      </c>
      <c r="AP69" s="35"/>
      <c r="AQ69" s="35"/>
      <c r="AR69" s="64">
        <v>22700000</v>
      </c>
      <c r="AS69" s="35"/>
      <c r="AT69" s="2"/>
      <c r="AU69" s="6">
        <f>SUM(AI69,AL69,AO69,AR69)</f>
        <v>74000000</v>
      </c>
      <c r="AV69" s="10"/>
    </row>
    <row r="70" spans="1:48" ht="18.600000000000001" customHeight="1" x14ac:dyDescent="0.2">
      <c r="A70" s="35"/>
      <c r="B70" s="271" t="s">
        <v>48</v>
      </c>
      <c r="C70" s="271"/>
      <c r="D70" s="35"/>
      <c r="E70" s="68">
        <f>ROUNDDOWN(SUM(E68:E69),1)</f>
        <v>39500000</v>
      </c>
      <c r="F70" s="56">
        <v>0.18200005518916099</v>
      </c>
      <c r="G70" s="48"/>
      <c r="H70" s="68">
        <f>ROUNDDOWN(SUM(H68:H69),1)</f>
        <v>33300000</v>
      </c>
      <c r="I70" s="56">
        <v>0.17299893942229699</v>
      </c>
      <c r="J70" s="48"/>
      <c r="K70" s="68">
        <f>ROUNDDOWN(SUM(K68:K69),1)</f>
        <v>34700000</v>
      </c>
      <c r="L70" s="56">
        <v>0.16900163586200201</v>
      </c>
      <c r="N70" s="68">
        <f>ROUNDDOWN(SUM(N68:N69),1)</f>
        <v>30700000</v>
      </c>
      <c r="O70" s="56">
        <v>0.16399735203988999</v>
      </c>
      <c r="P70" s="3"/>
      <c r="Q70" s="12">
        <f>SUM(Q68:Q69)</f>
        <v>138200000</v>
      </c>
      <c r="R70" s="16">
        <v>0.152316091589181</v>
      </c>
      <c r="S70" s="34"/>
      <c r="T70" s="68">
        <f>ROUNDDOWN(SUM(T68:T69),1)</f>
        <v>33300000</v>
      </c>
      <c r="U70" s="56">
        <v>0.17299996881853399</v>
      </c>
      <c r="W70" s="68">
        <f>ROUNDDOWN(SUM(W68:W69),1)</f>
        <v>31500000</v>
      </c>
      <c r="X70" s="56">
        <v>0.17200091600056699</v>
      </c>
      <c r="Y70" s="56"/>
      <c r="Z70" s="68">
        <f>ROUNDDOWN(SUM(Z68:Z69),1)</f>
        <v>36200000</v>
      </c>
      <c r="AA70" s="56">
        <v>0.17399725646276901</v>
      </c>
      <c r="AB70" s="56"/>
      <c r="AC70" s="68">
        <f>ROUNDDOWN(SUM(AC68:AC69),1)</f>
        <v>47700000</v>
      </c>
      <c r="AD70" s="56">
        <v>0.17699989597420199</v>
      </c>
      <c r="AE70" s="3"/>
      <c r="AF70" s="12">
        <f>SUM(AF68:AF69)</f>
        <v>148700000</v>
      </c>
      <c r="AG70" s="16">
        <v>0.17429100939068901</v>
      </c>
      <c r="AI70" s="68">
        <f>ROUNDDOWN(SUM(AI68:AI69),1)</f>
        <v>31400000</v>
      </c>
      <c r="AJ70" s="56">
        <v>0.17199754968988301</v>
      </c>
      <c r="AL70" s="68">
        <f>ROUNDDOWN(SUM(AL68:AL69),1)</f>
        <v>36000000</v>
      </c>
      <c r="AM70" s="56">
        <v>0.17500036526389101</v>
      </c>
      <c r="AN70" s="56"/>
      <c r="AO70" s="68">
        <f>ROUNDDOWN(SUM(AO68:AO69),1)</f>
        <v>41300000</v>
      </c>
      <c r="AP70" s="56">
        <v>0.174999788140979</v>
      </c>
      <c r="AQ70" s="56"/>
      <c r="AR70" s="68">
        <f>ROUNDDOWN(SUM(AR68:AR69),1)</f>
        <v>50700000</v>
      </c>
      <c r="AS70" s="56">
        <v>0.17399984221123799</v>
      </c>
      <c r="AT70" s="3"/>
      <c r="AU70" s="12">
        <f>SUM(AU68:AU69)</f>
        <v>159400000</v>
      </c>
      <c r="AV70" s="16">
        <v>0.17408212296603701</v>
      </c>
    </row>
    <row r="71" spans="1:48" ht="18.600000000000001" customHeight="1" x14ac:dyDescent="0.2">
      <c r="A71" s="35"/>
      <c r="B71" s="35"/>
      <c r="C71" s="35"/>
      <c r="D71" s="35"/>
      <c r="E71" s="35"/>
      <c r="F71" s="35"/>
      <c r="G71" s="43"/>
      <c r="H71" s="35"/>
      <c r="I71" s="35"/>
      <c r="J71" s="43"/>
      <c r="K71" s="35"/>
      <c r="L71" s="35"/>
      <c r="N71" s="35"/>
      <c r="O71" s="35"/>
      <c r="P71" s="2"/>
      <c r="Q71" s="10"/>
      <c r="R71" s="10"/>
      <c r="S71" s="35"/>
      <c r="T71" s="35"/>
      <c r="U71" s="35"/>
      <c r="W71" s="35"/>
      <c r="X71" s="35"/>
      <c r="Y71" s="35"/>
      <c r="Z71" s="35"/>
      <c r="AA71" s="35"/>
      <c r="AB71" s="35"/>
      <c r="AC71" s="35"/>
      <c r="AD71" s="35"/>
      <c r="AE71" s="2"/>
      <c r="AF71" s="10"/>
      <c r="AG71" s="10"/>
      <c r="AI71" s="35"/>
      <c r="AJ71" s="35"/>
      <c r="AL71" s="35"/>
      <c r="AM71" s="35"/>
      <c r="AN71" s="35"/>
      <c r="AO71" s="35"/>
      <c r="AP71" s="35"/>
      <c r="AQ71" s="35"/>
      <c r="AR71" s="35"/>
      <c r="AS71" s="35"/>
      <c r="AT71" s="2"/>
      <c r="AU71" s="10"/>
      <c r="AV71" s="10"/>
    </row>
    <row r="72" spans="1:48" ht="18.600000000000001" customHeight="1" x14ac:dyDescent="0.2">
      <c r="A72" s="273" t="s">
        <v>49</v>
      </c>
      <c r="B72" s="271"/>
      <c r="C72" s="271"/>
      <c r="D72" s="35"/>
      <c r="E72" s="35"/>
      <c r="F72" s="35"/>
      <c r="G72" s="43"/>
      <c r="H72" s="35"/>
      <c r="I72" s="35"/>
      <c r="J72" s="43"/>
      <c r="K72" s="35"/>
      <c r="L72" s="35"/>
      <c r="N72" s="35"/>
      <c r="O72" s="35"/>
      <c r="P72" s="2"/>
      <c r="Q72" s="10"/>
      <c r="R72" s="10"/>
      <c r="S72" s="35"/>
      <c r="T72" s="35"/>
      <c r="U72" s="35"/>
      <c r="W72" s="35"/>
      <c r="X72" s="35"/>
      <c r="Y72" s="35"/>
      <c r="Z72" s="35"/>
      <c r="AA72" s="35"/>
      <c r="AB72" s="35"/>
      <c r="AC72" s="35"/>
      <c r="AD72" s="35"/>
      <c r="AE72" s="2"/>
      <c r="AF72" s="10"/>
      <c r="AG72" s="10"/>
      <c r="AI72" s="35"/>
      <c r="AJ72" s="35"/>
      <c r="AL72" s="35"/>
      <c r="AM72" s="35"/>
      <c r="AN72" s="35"/>
      <c r="AO72" s="35"/>
      <c r="AP72" s="35"/>
      <c r="AQ72" s="35"/>
      <c r="AR72" s="35"/>
      <c r="AS72" s="35"/>
      <c r="AT72" s="2"/>
      <c r="AU72" s="10"/>
      <c r="AV72" s="10"/>
    </row>
    <row r="73" spans="1:48" ht="18.600000000000001" customHeight="1" x14ac:dyDescent="0.2">
      <c r="A73" s="35"/>
      <c r="B73" s="271" t="s">
        <v>135</v>
      </c>
      <c r="C73" s="271"/>
      <c r="D73" s="35"/>
      <c r="E73" s="33">
        <v>128800000</v>
      </c>
      <c r="F73" s="79"/>
      <c r="G73" s="48"/>
      <c r="H73" s="33">
        <v>44600000</v>
      </c>
      <c r="I73" s="79"/>
      <c r="J73" s="48"/>
      <c r="K73" s="33">
        <v>74900000</v>
      </c>
      <c r="L73" s="79"/>
      <c r="N73" s="33">
        <v>63000000</v>
      </c>
      <c r="O73" s="79"/>
      <c r="P73" s="79"/>
      <c r="Q73" s="5">
        <f t="shared" ref="Q73:Q78" si="0">SUM(E73,H73,K73,N73)</f>
        <v>311300000</v>
      </c>
      <c r="R73" s="80"/>
      <c r="S73" s="34"/>
      <c r="T73" s="33">
        <v>57200000</v>
      </c>
      <c r="U73" s="79"/>
      <c r="W73" s="33">
        <v>1316400000</v>
      </c>
      <c r="X73" s="79"/>
      <c r="Y73" s="79"/>
      <c r="Z73" s="33">
        <v>40600000</v>
      </c>
      <c r="AA73" s="79"/>
      <c r="AB73" s="79"/>
      <c r="AC73" s="33">
        <v>90200000</v>
      </c>
      <c r="AD73" s="79"/>
      <c r="AE73" s="79"/>
      <c r="AF73" s="5">
        <f t="shared" ref="AF73:AF78" si="1">SUM(T73,W73,Z73,AC73)</f>
        <v>1504400000</v>
      </c>
      <c r="AG73" s="80"/>
      <c r="AI73" s="33">
        <v>66700000</v>
      </c>
      <c r="AJ73" s="79"/>
      <c r="AL73" s="33">
        <v>89200000</v>
      </c>
      <c r="AM73" s="79"/>
      <c r="AN73" s="79"/>
      <c r="AO73" s="33">
        <v>111500000</v>
      </c>
      <c r="AP73" s="79"/>
      <c r="AQ73" s="79"/>
      <c r="AR73" s="33">
        <v>156600000</v>
      </c>
      <c r="AS73" s="79"/>
      <c r="AT73" s="79"/>
      <c r="AU73" s="5">
        <f t="shared" ref="AU73:AU78" si="2">SUM(AI73,AL73,AO73,AR73)</f>
        <v>424000000</v>
      </c>
      <c r="AV73" s="80"/>
    </row>
    <row r="74" spans="1:48" ht="25.5" x14ac:dyDescent="0.2">
      <c r="A74" s="35"/>
      <c r="B74" s="35"/>
      <c r="C74" s="42" t="str">
        <f>$C$18</f>
        <v>Amortization of purchased intangible assets</v>
      </c>
      <c r="D74" s="35"/>
      <c r="E74" s="64">
        <v>34700000</v>
      </c>
      <c r="F74" s="79"/>
      <c r="G74" s="48"/>
      <c r="H74" s="64">
        <v>62100000</v>
      </c>
      <c r="I74" s="79"/>
      <c r="J74" s="48"/>
      <c r="K74" s="64">
        <v>58900000</v>
      </c>
      <c r="L74" s="79"/>
      <c r="N74" s="64">
        <v>56600000</v>
      </c>
      <c r="O74" s="79"/>
      <c r="P74" s="79"/>
      <c r="Q74" s="53">
        <f t="shared" si="0"/>
        <v>212300000</v>
      </c>
      <c r="R74" s="80"/>
      <c r="S74" s="34"/>
      <c r="T74" s="64">
        <v>54500000</v>
      </c>
      <c r="U74" s="79"/>
      <c r="W74" s="64">
        <v>54500000</v>
      </c>
      <c r="X74" s="79"/>
      <c r="Y74" s="79"/>
      <c r="Z74" s="64">
        <v>45400000</v>
      </c>
      <c r="AA74" s="79"/>
      <c r="AB74" s="79"/>
      <c r="AC74" s="64">
        <v>44600000</v>
      </c>
      <c r="AD74" s="79"/>
      <c r="AE74" s="79"/>
      <c r="AF74" s="53">
        <f t="shared" si="1"/>
        <v>199000000</v>
      </c>
      <c r="AG74" s="80"/>
      <c r="AI74" s="64">
        <v>42000000</v>
      </c>
      <c r="AJ74" s="79"/>
      <c r="AL74" s="64">
        <v>42900000</v>
      </c>
      <c r="AM74" s="79"/>
      <c r="AN74" s="79"/>
      <c r="AO74" s="64">
        <v>43600000</v>
      </c>
      <c r="AP74" s="79"/>
      <c r="AQ74" s="79"/>
      <c r="AR74" s="64">
        <v>43500000</v>
      </c>
      <c r="AS74" s="79"/>
      <c r="AT74" s="79"/>
      <c r="AU74" s="53">
        <f t="shared" si="2"/>
        <v>172000000</v>
      </c>
      <c r="AV74" s="80"/>
    </row>
    <row r="75" spans="1:48" ht="18.600000000000001" customHeight="1" x14ac:dyDescent="0.2">
      <c r="A75" s="35"/>
      <c r="B75" s="35"/>
      <c r="C75" s="42" t="s">
        <v>36</v>
      </c>
      <c r="D75" s="35"/>
      <c r="E75" s="64">
        <v>-24600000</v>
      </c>
      <c r="F75" s="79"/>
      <c r="G75" s="48"/>
      <c r="H75" s="64">
        <v>25600000</v>
      </c>
      <c r="I75" s="79"/>
      <c r="J75" s="48"/>
      <c r="K75" s="64">
        <v>16900000</v>
      </c>
      <c r="L75" s="79"/>
      <c r="N75" s="64">
        <v>18000000</v>
      </c>
      <c r="O75" s="79"/>
      <c r="P75" s="79"/>
      <c r="Q75" s="53">
        <f t="shared" si="0"/>
        <v>35900000</v>
      </c>
      <c r="R75" s="80"/>
      <c r="S75" s="34"/>
      <c r="T75" s="64">
        <v>20500000</v>
      </c>
      <c r="U75" s="79"/>
      <c r="W75" s="64">
        <v>-1682200000</v>
      </c>
      <c r="X75" s="79"/>
      <c r="Y75" s="79"/>
      <c r="Z75" s="64">
        <v>44200000</v>
      </c>
      <c r="AA75" s="79"/>
      <c r="AB75" s="79"/>
      <c r="AC75" s="64">
        <v>10600000</v>
      </c>
      <c r="AD75" s="79"/>
      <c r="AE75" s="79"/>
      <c r="AF75" s="53">
        <f t="shared" si="1"/>
        <v>-1606900000</v>
      </c>
      <c r="AG75" s="80"/>
      <c r="AI75" s="64">
        <v>3600000</v>
      </c>
      <c r="AJ75" s="79"/>
      <c r="AL75" s="64">
        <v>100000</v>
      </c>
      <c r="AM75" s="79"/>
      <c r="AN75" s="79"/>
      <c r="AO75" s="64">
        <v>7500000</v>
      </c>
      <c r="AP75" s="79"/>
      <c r="AQ75" s="79"/>
      <c r="AR75" s="64">
        <v>16300000</v>
      </c>
      <c r="AS75" s="79"/>
      <c r="AT75" s="79"/>
      <c r="AU75" s="53">
        <f t="shared" si="2"/>
        <v>27500000</v>
      </c>
      <c r="AV75" s="80"/>
    </row>
    <row r="76" spans="1:48" ht="25.5" x14ac:dyDescent="0.2">
      <c r="A76" s="35"/>
      <c r="B76" s="35"/>
      <c r="C76" s="42" t="s">
        <v>37</v>
      </c>
      <c r="D76" s="35"/>
      <c r="E76" s="64">
        <v>33400000</v>
      </c>
      <c r="F76" s="79"/>
      <c r="G76" s="48"/>
      <c r="H76" s="64">
        <v>40400000</v>
      </c>
      <c r="I76" s="79"/>
      <c r="J76" s="48"/>
      <c r="K76" s="64">
        <v>38700000</v>
      </c>
      <c r="L76" s="79"/>
      <c r="N76" s="64">
        <v>32800000</v>
      </c>
      <c r="O76" s="79"/>
      <c r="P76" s="79"/>
      <c r="Q76" s="53">
        <f t="shared" si="0"/>
        <v>145300000</v>
      </c>
      <c r="R76" s="80"/>
      <c r="S76" s="34"/>
      <c r="T76" s="64">
        <v>36400000</v>
      </c>
      <c r="U76" s="79"/>
      <c r="W76" s="64">
        <v>37400000</v>
      </c>
      <c r="X76" s="79"/>
      <c r="Y76" s="79"/>
      <c r="Z76" s="64">
        <v>36500000</v>
      </c>
      <c r="AA76" s="79"/>
      <c r="AB76" s="79"/>
      <c r="AC76" s="64">
        <v>48300000</v>
      </c>
      <c r="AD76" s="79"/>
      <c r="AE76" s="79"/>
      <c r="AF76" s="53">
        <f t="shared" si="1"/>
        <v>158600000</v>
      </c>
      <c r="AG76" s="80"/>
      <c r="AI76" s="64">
        <v>38400000</v>
      </c>
      <c r="AJ76" s="79"/>
      <c r="AL76" s="64">
        <v>37900000</v>
      </c>
      <c r="AM76" s="79"/>
      <c r="AN76" s="79"/>
      <c r="AO76" s="64">
        <v>34700000</v>
      </c>
      <c r="AP76" s="79"/>
      <c r="AQ76" s="79"/>
      <c r="AR76" s="64">
        <v>35500000</v>
      </c>
      <c r="AS76" s="79"/>
      <c r="AT76" s="79"/>
      <c r="AU76" s="53">
        <f t="shared" si="2"/>
        <v>146500000</v>
      </c>
      <c r="AV76" s="80"/>
    </row>
    <row r="77" spans="1:48" ht="18.600000000000001" customHeight="1" x14ac:dyDescent="0.2">
      <c r="A77" s="35"/>
      <c r="B77" s="35"/>
      <c r="C77" s="42" t="s">
        <v>112</v>
      </c>
      <c r="D77" s="35"/>
      <c r="E77" s="64">
        <v>13300000</v>
      </c>
      <c r="F77" s="79"/>
      <c r="G77" s="48"/>
      <c r="H77" s="64">
        <v>6700000</v>
      </c>
      <c r="I77" s="79"/>
      <c r="J77" s="48"/>
      <c r="K77" s="64">
        <v>11000000</v>
      </c>
      <c r="L77" s="79"/>
      <c r="N77" s="64">
        <v>20400000</v>
      </c>
      <c r="O77" s="79"/>
      <c r="P77" s="79"/>
      <c r="Q77" s="53">
        <f t="shared" si="0"/>
        <v>51400000</v>
      </c>
      <c r="R77" s="80"/>
      <c r="S77" s="34"/>
      <c r="T77" s="64">
        <v>8000000</v>
      </c>
      <c r="U77" s="79"/>
      <c r="W77" s="64">
        <v>11700000</v>
      </c>
      <c r="X77" s="79"/>
      <c r="Y77" s="79"/>
      <c r="Z77" s="64">
        <v>8900000</v>
      </c>
      <c r="AA77" s="79"/>
      <c r="AB77" s="79"/>
      <c r="AC77" s="64">
        <v>67900000</v>
      </c>
      <c r="AD77" s="79"/>
      <c r="AE77" s="79"/>
      <c r="AF77" s="53">
        <f t="shared" si="1"/>
        <v>96500000</v>
      </c>
      <c r="AG77" s="80"/>
      <c r="AI77" s="64">
        <v>12400000</v>
      </c>
      <c r="AJ77" s="79"/>
      <c r="AL77" s="64">
        <v>11200000</v>
      </c>
      <c r="AM77" s="79"/>
      <c r="AN77" s="79"/>
      <c r="AO77" s="64">
        <v>25100000</v>
      </c>
      <c r="AP77" s="79"/>
      <c r="AQ77" s="79"/>
      <c r="AR77" s="64">
        <v>11600000</v>
      </c>
      <c r="AS77" s="79"/>
      <c r="AT77" s="79"/>
      <c r="AU77" s="53">
        <f t="shared" si="2"/>
        <v>60300000</v>
      </c>
      <c r="AV77" s="80"/>
    </row>
    <row r="78" spans="1:48" ht="18.600000000000001" customHeight="1" x14ac:dyDescent="0.2">
      <c r="A78" s="35"/>
      <c r="B78" s="35"/>
      <c r="C78" s="42" t="s">
        <v>50</v>
      </c>
      <c r="D78" s="35"/>
      <c r="E78" s="49">
        <v>-7700000</v>
      </c>
      <c r="F78" s="34"/>
      <c r="G78" s="48"/>
      <c r="H78" s="49">
        <v>-20400000</v>
      </c>
      <c r="I78" s="34"/>
      <c r="J78" s="48"/>
      <c r="K78" s="49">
        <v>-30200000</v>
      </c>
      <c r="L78" s="34"/>
      <c r="N78" s="49">
        <v>-34200000</v>
      </c>
      <c r="O78" s="34"/>
      <c r="P78" s="3"/>
      <c r="Q78" s="7">
        <f t="shared" si="0"/>
        <v>-92500000</v>
      </c>
      <c r="R78" s="10"/>
      <c r="S78" s="34"/>
      <c r="T78" s="49">
        <v>-17500000</v>
      </c>
      <c r="U78" s="34"/>
      <c r="W78" s="49">
        <v>414100000</v>
      </c>
      <c r="X78" s="34"/>
      <c r="Y78" s="34"/>
      <c r="Z78" s="49">
        <v>-3700000</v>
      </c>
      <c r="AA78" s="34"/>
      <c r="AB78" s="34"/>
      <c r="AC78" s="49">
        <v>-40100000</v>
      </c>
      <c r="AD78" s="34"/>
      <c r="AE78" s="3"/>
      <c r="AF78" s="7">
        <f t="shared" si="1"/>
        <v>352800000</v>
      </c>
      <c r="AG78" s="10"/>
      <c r="AI78" s="49">
        <v>-11700000</v>
      </c>
      <c r="AJ78" s="34"/>
      <c r="AL78" s="49">
        <v>-11900000</v>
      </c>
      <c r="AM78" s="34"/>
      <c r="AN78" s="34"/>
      <c r="AO78" s="49">
        <v>-27700000</v>
      </c>
      <c r="AP78" s="34"/>
      <c r="AQ78" s="34"/>
      <c r="AR78" s="49">
        <v>-22700000</v>
      </c>
      <c r="AS78" s="34"/>
      <c r="AT78" s="3"/>
      <c r="AU78" s="7">
        <f t="shared" si="2"/>
        <v>-74000000</v>
      </c>
      <c r="AV78" s="10"/>
    </row>
    <row r="79" spans="1:48" ht="18.600000000000001" customHeight="1" thickBot="1" x14ac:dyDescent="0.25">
      <c r="A79" s="35"/>
      <c r="B79" s="271" t="s">
        <v>136</v>
      </c>
      <c r="C79" s="271"/>
      <c r="D79" s="35"/>
      <c r="E79" s="62">
        <f>SUM(E73:E78)</f>
        <v>177900000</v>
      </c>
      <c r="F79" s="34"/>
      <c r="G79" s="48"/>
      <c r="H79" s="62">
        <f>SUM(H73:H78)</f>
        <v>159000000</v>
      </c>
      <c r="I79" s="34"/>
      <c r="J79" s="48"/>
      <c r="K79" s="62">
        <f>SUM(K73:K78)</f>
        <v>170200000</v>
      </c>
      <c r="L79" s="34"/>
      <c r="N79" s="62">
        <f>SUM(N73:N78)</f>
        <v>156600000</v>
      </c>
      <c r="O79" s="34"/>
      <c r="P79" s="3"/>
      <c r="Q79" s="8">
        <f>SUM(Q73:Q78)</f>
        <v>663700000</v>
      </c>
      <c r="R79" s="10"/>
      <c r="S79" s="34"/>
      <c r="T79" s="62">
        <f>SUM(T73:T78)</f>
        <v>159100000</v>
      </c>
      <c r="U79" s="34"/>
      <c r="W79" s="62">
        <f>SUM(W73:W78)</f>
        <v>151900000</v>
      </c>
      <c r="X79" s="34"/>
      <c r="Y79" s="34"/>
      <c r="Z79" s="62">
        <f>SUM(Z73:Z78)</f>
        <v>171900000</v>
      </c>
      <c r="AA79" s="34"/>
      <c r="AB79" s="34"/>
      <c r="AC79" s="62">
        <f>SUM(AC73:AC78)</f>
        <v>221500000</v>
      </c>
      <c r="AD79" s="34"/>
      <c r="AE79" s="3"/>
      <c r="AF79" s="8">
        <f>SUM(AF73:AF78)</f>
        <v>704400000</v>
      </c>
      <c r="AG79" s="10"/>
      <c r="AI79" s="62">
        <f>SUM(AI73:AI78)</f>
        <v>151400000</v>
      </c>
      <c r="AJ79" s="34"/>
      <c r="AL79" s="62">
        <f>SUM(AL73:AL78)</f>
        <v>169400000</v>
      </c>
      <c r="AM79" s="34"/>
      <c r="AN79" s="34"/>
      <c r="AO79" s="62">
        <f>SUM(AO73:AO78)</f>
        <v>194700000</v>
      </c>
      <c r="AP79" s="34"/>
      <c r="AQ79" s="34"/>
      <c r="AR79" s="62">
        <f>SUM(AR73:AR78)</f>
        <v>240800000</v>
      </c>
      <c r="AS79" s="34"/>
      <c r="AT79" s="3"/>
      <c r="AU79" s="8">
        <f>SUM(AU73:AU78)</f>
        <v>756300000</v>
      </c>
      <c r="AV79" s="10"/>
    </row>
    <row r="80" spans="1:48" ht="18.600000000000001" customHeight="1" thickTop="1" x14ac:dyDescent="0.2">
      <c r="A80" s="35"/>
      <c r="B80" s="35"/>
      <c r="C80" s="35"/>
      <c r="D80" s="35"/>
      <c r="E80" s="63"/>
      <c r="F80" s="35"/>
      <c r="G80" s="43"/>
      <c r="H80" s="63"/>
      <c r="I80" s="35"/>
      <c r="J80" s="43"/>
      <c r="K80" s="63"/>
      <c r="L80" s="35"/>
      <c r="N80" s="63"/>
      <c r="O80" s="35"/>
      <c r="P80" s="2"/>
      <c r="Q80" s="11"/>
      <c r="R80" s="10"/>
      <c r="S80" s="35"/>
      <c r="T80" s="63"/>
      <c r="U80" s="35"/>
      <c r="W80" s="63"/>
      <c r="X80" s="35"/>
      <c r="Y80" s="35"/>
      <c r="Z80" s="63"/>
      <c r="AA80" s="35"/>
      <c r="AB80" s="35"/>
      <c r="AC80" s="63"/>
      <c r="AD80" s="35"/>
      <c r="AE80" s="2"/>
      <c r="AF80" s="11"/>
      <c r="AG80" s="10"/>
      <c r="AI80" s="63"/>
      <c r="AJ80" s="35"/>
      <c r="AL80" s="63"/>
      <c r="AM80" s="35"/>
      <c r="AN80" s="35"/>
      <c r="AO80" s="63"/>
      <c r="AP80" s="35"/>
      <c r="AQ80" s="35"/>
      <c r="AR80" s="63"/>
      <c r="AS80" s="35"/>
      <c r="AT80" s="2"/>
      <c r="AU80" s="11"/>
      <c r="AV80" s="10"/>
    </row>
    <row r="81" spans="1:48" ht="18.600000000000001" customHeight="1" x14ac:dyDescent="0.2">
      <c r="A81" s="273" t="s">
        <v>51</v>
      </c>
      <c r="B81" s="271"/>
      <c r="C81" s="271"/>
      <c r="D81" s="35"/>
      <c r="E81" s="35"/>
      <c r="F81" s="35"/>
      <c r="G81" s="43"/>
      <c r="H81" s="35"/>
      <c r="I81" s="35"/>
      <c r="J81" s="43"/>
      <c r="K81" s="35"/>
      <c r="L81" s="35"/>
      <c r="N81" s="35"/>
      <c r="O81" s="35"/>
      <c r="P81" s="2"/>
      <c r="Q81" s="10"/>
      <c r="R81" s="10"/>
      <c r="S81" s="35"/>
      <c r="T81" s="35"/>
      <c r="U81" s="35"/>
      <c r="W81" s="35"/>
      <c r="X81" s="35"/>
      <c r="Y81" s="35"/>
      <c r="Z81" s="35"/>
      <c r="AA81" s="35"/>
      <c r="AB81" s="35"/>
      <c r="AC81" s="35"/>
      <c r="AD81" s="35"/>
      <c r="AE81" s="2"/>
      <c r="AF81" s="10"/>
      <c r="AG81" s="10"/>
      <c r="AI81" s="35"/>
      <c r="AJ81" s="35"/>
      <c r="AL81" s="35"/>
      <c r="AM81" s="35"/>
      <c r="AN81" s="35"/>
      <c r="AO81" s="35"/>
      <c r="AP81" s="35"/>
      <c r="AQ81" s="35"/>
      <c r="AR81" s="35"/>
      <c r="AS81" s="35"/>
      <c r="AT81" s="2"/>
      <c r="AU81" s="10"/>
      <c r="AV81" s="10"/>
    </row>
    <row r="82" spans="1:48" ht="26.1" customHeight="1" x14ac:dyDescent="0.2">
      <c r="A82" s="35"/>
      <c r="B82" s="271" t="s">
        <v>137</v>
      </c>
      <c r="C82" s="271"/>
      <c r="D82" s="35"/>
      <c r="E82" s="86">
        <v>0.52</v>
      </c>
      <c r="F82" s="79"/>
      <c r="G82" s="48"/>
      <c r="H82" s="86">
        <v>0.18</v>
      </c>
      <c r="I82" s="79"/>
      <c r="J82" s="48"/>
      <c r="K82" s="86">
        <v>0.3</v>
      </c>
      <c r="L82" s="79"/>
      <c r="N82" s="86">
        <v>0.25</v>
      </c>
      <c r="O82" s="79"/>
      <c r="P82" s="79"/>
      <c r="Q82" s="87">
        <v>1.25</v>
      </c>
      <c r="R82" s="80"/>
      <c r="S82" s="34"/>
      <c r="T82" s="86">
        <v>0.23</v>
      </c>
      <c r="U82" s="79"/>
      <c r="W82" s="86">
        <v>5.34</v>
      </c>
      <c r="X82" s="79"/>
      <c r="Y82" s="79"/>
      <c r="Z82" s="86">
        <v>0.16</v>
      </c>
      <c r="AA82" s="79"/>
      <c r="AB82" s="79"/>
      <c r="AC82" s="86">
        <v>0.36</v>
      </c>
      <c r="AD82" s="79"/>
      <c r="AE82" s="79"/>
      <c r="AF82" s="87">
        <v>6.09</v>
      </c>
      <c r="AG82" s="80"/>
      <c r="AI82" s="86">
        <v>0.27</v>
      </c>
      <c r="AJ82" s="79"/>
      <c r="AL82" s="86">
        <v>0.37</v>
      </c>
      <c r="AM82" s="79"/>
      <c r="AN82" s="79"/>
      <c r="AO82" s="86">
        <v>0.46</v>
      </c>
      <c r="AP82" s="79"/>
      <c r="AQ82" s="79"/>
      <c r="AR82" s="86">
        <v>0.65</v>
      </c>
      <c r="AS82" s="79"/>
      <c r="AT82" s="79"/>
      <c r="AU82" s="87">
        <v>1.76</v>
      </c>
      <c r="AV82" s="80"/>
    </row>
    <row r="83" spans="1:48" ht="25.5" x14ac:dyDescent="0.2">
      <c r="A83" s="35"/>
      <c r="B83" s="35"/>
      <c r="C83" s="42" t="str">
        <f>$C$18</f>
        <v>Amortization of purchased intangible assets</v>
      </c>
      <c r="D83" s="35"/>
      <c r="E83" s="88">
        <v>0.14000000000000001</v>
      </c>
      <c r="F83" s="79"/>
      <c r="G83" s="48"/>
      <c r="H83" s="88">
        <v>0.25</v>
      </c>
      <c r="I83" s="79"/>
      <c r="J83" s="48"/>
      <c r="K83" s="88">
        <v>0.24</v>
      </c>
      <c r="L83" s="79"/>
      <c r="N83" s="88">
        <v>0.23</v>
      </c>
      <c r="O83" s="79"/>
      <c r="P83" s="79"/>
      <c r="Q83" s="89">
        <v>0.85</v>
      </c>
      <c r="R83" s="80"/>
      <c r="S83" s="34"/>
      <c r="T83" s="88">
        <v>0.22</v>
      </c>
      <c r="U83" s="79"/>
      <c r="W83" s="88">
        <v>0.22</v>
      </c>
      <c r="X83" s="79"/>
      <c r="Y83" s="79"/>
      <c r="Z83" s="88">
        <v>0.18</v>
      </c>
      <c r="AA83" s="79"/>
      <c r="AB83" s="79"/>
      <c r="AC83" s="88">
        <v>0.18</v>
      </c>
      <c r="AD83" s="79"/>
      <c r="AE83" s="79"/>
      <c r="AF83" s="89">
        <v>0.8</v>
      </c>
      <c r="AG83" s="80"/>
      <c r="AI83" s="88">
        <v>0.17</v>
      </c>
      <c r="AJ83" s="79"/>
      <c r="AL83" s="88">
        <v>0.18</v>
      </c>
      <c r="AM83" s="79"/>
      <c r="AN83" s="79"/>
      <c r="AO83" s="88">
        <v>0.18</v>
      </c>
      <c r="AP83" s="79"/>
      <c r="AQ83" s="79"/>
      <c r="AR83" s="88">
        <v>0.18</v>
      </c>
      <c r="AS83" s="79"/>
      <c r="AT83" s="79"/>
      <c r="AU83" s="89">
        <v>0.71</v>
      </c>
      <c r="AV83" s="80"/>
    </row>
    <row r="84" spans="1:48" ht="18.600000000000001" customHeight="1" x14ac:dyDescent="0.2">
      <c r="A84" s="35"/>
      <c r="B84" s="35"/>
      <c r="C84" s="42" t="s">
        <v>36</v>
      </c>
      <c r="D84" s="35"/>
      <c r="E84" s="88">
        <v>-0.1</v>
      </c>
      <c r="F84" s="79"/>
      <c r="G84" s="48"/>
      <c r="H84" s="88">
        <v>0.1</v>
      </c>
      <c r="I84" s="79"/>
      <c r="J84" s="48"/>
      <c r="K84" s="88">
        <v>7.0000000000000007E-2</v>
      </c>
      <c r="L84" s="79"/>
      <c r="N84" s="88">
        <v>7.0000000000000007E-2</v>
      </c>
      <c r="O84" s="79"/>
      <c r="P84" s="79"/>
      <c r="Q84" s="89">
        <v>0.14000000000000001</v>
      </c>
      <c r="R84" s="80"/>
      <c r="S84" s="34"/>
      <c r="T84" s="88">
        <v>0.08</v>
      </c>
      <c r="U84" s="79"/>
      <c r="W84" s="88">
        <v>-6.82</v>
      </c>
      <c r="X84" s="79"/>
      <c r="Y84" s="79"/>
      <c r="Z84" s="88">
        <v>0.18</v>
      </c>
      <c r="AA84" s="79"/>
      <c r="AB84" s="79"/>
      <c r="AC84" s="88">
        <v>0.04</v>
      </c>
      <c r="AD84" s="79"/>
      <c r="AE84" s="79"/>
      <c r="AF84" s="89">
        <v>-6.5</v>
      </c>
      <c r="AG84" s="80"/>
      <c r="AI84" s="88">
        <v>0.01</v>
      </c>
      <c r="AJ84" s="79"/>
      <c r="AL84" s="88">
        <v>0</v>
      </c>
      <c r="AM84" s="79"/>
      <c r="AN84" s="79"/>
      <c r="AO84" s="88">
        <v>0.03</v>
      </c>
      <c r="AP84" s="79"/>
      <c r="AQ84" s="79"/>
      <c r="AR84" s="88">
        <v>7.0000000000000007E-2</v>
      </c>
      <c r="AS84" s="79"/>
      <c r="AT84" s="79"/>
      <c r="AU84" s="89">
        <v>0.11</v>
      </c>
      <c r="AV84" s="80"/>
    </row>
    <row r="85" spans="1:48" ht="25.5" x14ac:dyDescent="0.2">
      <c r="A85" s="35"/>
      <c r="B85" s="35"/>
      <c r="C85" s="42" t="s">
        <v>37</v>
      </c>
      <c r="D85" s="35"/>
      <c r="E85" s="88">
        <v>0.14000000000000001</v>
      </c>
      <c r="F85" s="79"/>
      <c r="G85" s="48"/>
      <c r="H85" s="88">
        <v>0.16</v>
      </c>
      <c r="I85" s="79"/>
      <c r="J85" s="48"/>
      <c r="K85" s="88">
        <v>0.15</v>
      </c>
      <c r="L85" s="79"/>
      <c r="N85" s="88">
        <v>0.13</v>
      </c>
      <c r="O85" s="79"/>
      <c r="P85" s="79"/>
      <c r="Q85" s="89">
        <v>0.57999999999999996</v>
      </c>
      <c r="R85" s="80"/>
      <c r="S85" s="34"/>
      <c r="T85" s="88">
        <v>0.15</v>
      </c>
      <c r="U85" s="79"/>
      <c r="W85" s="88">
        <v>0.15</v>
      </c>
      <c r="X85" s="79"/>
      <c r="Y85" s="79"/>
      <c r="Z85" s="88">
        <v>0.15</v>
      </c>
      <c r="AA85" s="79"/>
      <c r="AB85" s="79"/>
      <c r="AC85" s="88">
        <v>0.2</v>
      </c>
      <c r="AD85" s="79"/>
      <c r="AE85" s="79"/>
      <c r="AF85" s="89">
        <v>0.64</v>
      </c>
      <c r="AG85" s="80"/>
      <c r="AI85" s="88">
        <v>0.16</v>
      </c>
      <c r="AJ85" s="79"/>
      <c r="AL85" s="88">
        <v>0.16</v>
      </c>
      <c r="AM85" s="79"/>
      <c r="AN85" s="79"/>
      <c r="AO85" s="88">
        <v>0.15</v>
      </c>
      <c r="AP85" s="79"/>
      <c r="AQ85" s="79"/>
      <c r="AR85" s="88">
        <v>0.15</v>
      </c>
      <c r="AS85" s="79"/>
      <c r="AT85" s="79"/>
      <c r="AU85" s="89">
        <v>0.61</v>
      </c>
      <c r="AV85" s="80"/>
    </row>
    <row r="86" spans="1:48" ht="18.600000000000001" customHeight="1" x14ac:dyDescent="0.2">
      <c r="A86" s="35"/>
      <c r="B86" s="35"/>
      <c r="C86" s="42" t="s">
        <v>112</v>
      </c>
      <c r="D86" s="35"/>
      <c r="E86" s="88">
        <v>0.05</v>
      </c>
      <c r="F86" s="79"/>
      <c r="G86" s="48"/>
      <c r="H86" s="88">
        <v>0.03</v>
      </c>
      <c r="I86" s="79"/>
      <c r="J86" s="48"/>
      <c r="K86" s="88">
        <v>0.04</v>
      </c>
      <c r="L86" s="79"/>
      <c r="N86" s="88">
        <v>0.08</v>
      </c>
      <c r="O86" s="79"/>
      <c r="P86" s="79"/>
      <c r="Q86" s="89">
        <v>0.21</v>
      </c>
      <c r="R86" s="80"/>
      <c r="S86" s="34"/>
      <c r="T86" s="88">
        <v>0.03</v>
      </c>
      <c r="U86" s="79"/>
      <c r="W86" s="88">
        <v>0.05</v>
      </c>
      <c r="X86" s="79"/>
      <c r="Y86" s="79"/>
      <c r="Z86" s="88">
        <v>0.04</v>
      </c>
      <c r="AA86" s="79"/>
      <c r="AB86" s="79"/>
      <c r="AC86" s="88">
        <v>0.27</v>
      </c>
      <c r="AD86" s="79"/>
      <c r="AE86" s="79"/>
      <c r="AF86" s="89">
        <v>0.39</v>
      </c>
      <c r="AG86" s="80"/>
      <c r="AI86" s="88">
        <v>0.05</v>
      </c>
      <c r="AJ86" s="79"/>
      <c r="AL86" s="88">
        <v>0.05</v>
      </c>
      <c r="AM86" s="79"/>
      <c r="AN86" s="79"/>
      <c r="AO86" s="88">
        <v>0.1</v>
      </c>
      <c r="AP86" s="79"/>
      <c r="AQ86" s="79"/>
      <c r="AR86" s="88">
        <v>0.05</v>
      </c>
      <c r="AS86" s="79"/>
      <c r="AT86" s="79"/>
      <c r="AU86" s="89">
        <v>0.25</v>
      </c>
      <c r="AV86" s="80"/>
    </row>
    <row r="87" spans="1:48" ht="18.600000000000001" customHeight="1" x14ac:dyDescent="0.2">
      <c r="A87" s="35"/>
      <c r="B87" s="35"/>
      <c r="C87" s="42" t="s">
        <v>50</v>
      </c>
      <c r="D87" s="35"/>
      <c r="E87" s="90">
        <v>-0.03</v>
      </c>
      <c r="F87" s="34"/>
      <c r="G87" s="48"/>
      <c r="H87" s="90">
        <v>-0.08</v>
      </c>
      <c r="I87" s="34"/>
      <c r="J87" s="48"/>
      <c r="K87" s="90">
        <v>-0.12</v>
      </c>
      <c r="L87" s="34"/>
      <c r="N87" s="90">
        <v>-0.13</v>
      </c>
      <c r="O87" s="34"/>
      <c r="P87" s="34"/>
      <c r="Q87" s="91">
        <v>-0.37</v>
      </c>
      <c r="R87" s="10"/>
      <c r="S87" s="34"/>
      <c r="T87" s="90">
        <v>-7.0000000000000007E-2</v>
      </c>
      <c r="U87" s="34"/>
      <c r="W87" s="88">
        <v>1.68</v>
      </c>
      <c r="X87" s="34"/>
      <c r="Y87" s="34"/>
      <c r="Z87" s="88">
        <v>-0.01</v>
      </c>
      <c r="AA87" s="34"/>
      <c r="AB87" s="34"/>
      <c r="AC87" s="90">
        <v>-0.16</v>
      </c>
      <c r="AD87" s="34"/>
      <c r="AE87" s="34"/>
      <c r="AF87" s="91">
        <v>1.43</v>
      </c>
      <c r="AG87" s="10"/>
      <c r="AI87" s="90">
        <v>-0.05</v>
      </c>
      <c r="AJ87" s="34"/>
      <c r="AL87" s="88">
        <v>-0.05</v>
      </c>
      <c r="AM87" s="34"/>
      <c r="AN87" s="34"/>
      <c r="AO87" s="88">
        <v>-0.11</v>
      </c>
      <c r="AP87" s="34"/>
      <c r="AQ87" s="34"/>
      <c r="AR87" s="88">
        <v>-0.1</v>
      </c>
      <c r="AS87" s="34"/>
      <c r="AT87" s="34"/>
      <c r="AU87" s="91">
        <v>-0.31</v>
      </c>
      <c r="AV87" s="10"/>
    </row>
    <row r="88" spans="1:48" ht="30.6" customHeight="1" thickBot="1" x14ac:dyDescent="0.25">
      <c r="A88" s="35"/>
      <c r="B88" s="271" t="s">
        <v>138</v>
      </c>
      <c r="C88" s="271"/>
      <c r="D88" s="35"/>
      <c r="E88" s="92">
        <f>SUM(E82:E87)</f>
        <v>0.72000000000000008</v>
      </c>
      <c r="F88" s="34"/>
      <c r="G88" s="48"/>
      <c r="H88" s="92">
        <f>SUM(H82:H87)</f>
        <v>0.64000000000000012</v>
      </c>
      <c r="I88" s="34"/>
      <c r="J88" s="48"/>
      <c r="K88" s="92">
        <f>SUM(K82:K87)</f>
        <v>0.68000000000000016</v>
      </c>
      <c r="L88" s="34"/>
      <c r="N88" s="92">
        <f>SUM(N82:N87)</f>
        <v>0.63</v>
      </c>
      <c r="O88" s="34"/>
      <c r="P88" s="34"/>
      <c r="Q88" s="93">
        <f>SUM(Q82:Q87)</f>
        <v>2.66</v>
      </c>
      <c r="R88" s="10"/>
      <c r="S88" s="34"/>
      <c r="T88" s="92">
        <f>SUM(T82:T87)</f>
        <v>0.64000000000000012</v>
      </c>
      <c r="U88" s="34"/>
      <c r="W88" s="92">
        <f>SUM(W82:W87)</f>
        <v>0.61999999999999922</v>
      </c>
      <c r="X88" s="34"/>
      <c r="Y88" s="34"/>
      <c r="Z88" s="92">
        <f>SUM(Z82:Z87)</f>
        <v>0.70000000000000007</v>
      </c>
      <c r="AA88" s="34"/>
      <c r="AB88" s="34"/>
      <c r="AC88" s="92">
        <f>SUM(AC82:AC87)</f>
        <v>0.89</v>
      </c>
      <c r="AD88" s="34"/>
      <c r="AE88" s="34"/>
      <c r="AF88" s="93">
        <f>SUM(AF82:AF87)</f>
        <v>2.8499999999999996</v>
      </c>
      <c r="AG88" s="10"/>
      <c r="AI88" s="92">
        <f>SUM(AI82:AI87)</f>
        <v>0.6100000000000001</v>
      </c>
      <c r="AJ88" s="34"/>
      <c r="AL88" s="92">
        <f>SUM(AL82:AL87)</f>
        <v>0.71000000000000008</v>
      </c>
      <c r="AM88" s="34"/>
      <c r="AN88" s="34"/>
      <c r="AO88" s="92">
        <f>SUM(AO82:AO87)</f>
        <v>0.81</v>
      </c>
      <c r="AP88" s="34"/>
      <c r="AQ88" s="34"/>
      <c r="AR88" s="92">
        <f>SUM(AR82:AR87)</f>
        <v>1</v>
      </c>
      <c r="AS88" s="34"/>
      <c r="AT88" s="34"/>
      <c r="AU88" s="93">
        <f>SUM(AU82:AU87)</f>
        <v>3.1299999999999994</v>
      </c>
      <c r="AV88" s="10"/>
    </row>
    <row r="89" spans="1:48" ht="9.6" customHeight="1" thickTop="1" x14ac:dyDescent="0.2">
      <c r="A89" s="35"/>
      <c r="B89" s="35"/>
      <c r="C89" s="35"/>
      <c r="D89" s="35"/>
      <c r="E89" s="63"/>
      <c r="F89" s="35"/>
      <c r="G89" s="43"/>
      <c r="H89" s="63"/>
      <c r="I89" s="35"/>
      <c r="J89" s="43"/>
      <c r="K89" s="63"/>
      <c r="L89" s="35"/>
      <c r="M89" s="35"/>
      <c r="N89" s="63"/>
      <c r="O89" s="35"/>
      <c r="P89" s="35"/>
      <c r="Q89" s="94"/>
      <c r="R89" s="42"/>
      <c r="S89" s="35"/>
      <c r="T89" s="63"/>
      <c r="U89" s="35"/>
      <c r="V89" s="43"/>
      <c r="W89" s="63"/>
      <c r="X89" s="35"/>
      <c r="Y89" s="43"/>
      <c r="Z89" s="63"/>
      <c r="AA89" s="35"/>
      <c r="AB89" s="35"/>
      <c r="AC89" s="63"/>
      <c r="AD89" s="35"/>
      <c r="AE89" s="35"/>
      <c r="AF89" s="94"/>
      <c r="AG89" s="42"/>
      <c r="AI89" s="63"/>
      <c r="AJ89" s="35"/>
      <c r="AL89" s="63"/>
      <c r="AM89" s="35"/>
      <c r="AN89" s="35"/>
      <c r="AO89" s="63"/>
      <c r="AP89" s="35"/>
      <c r="AQ89" s="35"/>
      <c r="AR89" s="63"/>
      <c r="AS89" s="35"/>
      <c r="AT89" s="35"/>
      <c r="AU89" s="94"/>
      <c r="AV89" s="42"/>
    </row>
    <row r="90" spans="1:48" ht="9.6" customHeight="1" x14ac:dyDescent="0.2">
      <c r="A90" s="35"/>
      <c r="B90" s="35"/>
      <c r="C90" s="35"/>
      <c r="D90" s="35"/>
      <c r="E90" s="43"/>
      <c r="F90" s="43"/>
      <c r="G90" s="43"/>
      <c r="H90" s="43"/>
      <c r="I90" s="43"/>
      <c r="J90" s="43"/>
      <c r="K90" s="43"/>
      <c r="L90" s="43"/>
      <c r="M90" s="35"/>
      <c r="N90" s="27"/>
      <c r="O90" s="27"/>
      <c r="P90" s="27"/>
      <c r="Q90" s="27"/>
      <c r="R90" s="27"/>
      <c r="S90" s="35"/>
      <c r="T90" s="43"/>
      <c r="U90" s="43"/>
      <c r="V90" s="43"/>
      <c r="W90" s="43"/>
      <c r="X90" s="43"/>
      <c r="Y90" s="43"/>
      <c r="Z90" s="43"/>
      <c r="AA90" s="43"/>
      <c r="AB90" s="35"/>
      <c r="AC90" s="27"/>
      <c r="AD90" s="27"/>
      <c r="AE90" s="27"/>
      <c r="AF90" s="27"/>
      <c r="AG90" s="27"/>
      <c r="AI90" s="43"/>
      <c r="AJ90" s="43"/>
      <c r="AL90" s="43"/>
      <c r="AM90" s="43"/>
      <c r="AN90" s="43"/>
      <c r="AO90" s="43"/>
      <c r="AP90" s="43"/>
      <c r="AQ90" s="43"/>
      <c r="AR90" s="27"/>
      <c r="AS90" s="27"/>
      <c r="AT90" s="27"/>
      <c r="AU90" s="27"/>
      <c r="AV90" s="27"/>
    </row>
    <row r="91" spans="1:48" ht="94.5" customHeight="1" x14ac:dyDescent="0.2">
      <c r="A91" s="275" t="s">
        <v>158</v>
      </c>
      <c r="B91" s="275"/>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75"/>
      <c r="AA91" s="275"/>
      <c r="AB91" s="275"/>
      <c r="AC91" s="275"/>
      <c r="AD91" s="275"/>
      <c r="AE91" s="275"/>
      <c r="AF91" s="275"/>
      <c r="AG91" s="275"/>
      <c r="AH91" s="275"/>
      <c r="AI91" s="275"/>
      <c r="AJ91" s="275"/>
      <c r="AK91" s="275"/>
      <c r="AL91" s="275"/>
      <c r="AM91" s="275"/>
      <c r="AN91" s="275"/>
      <c r="AO91" s="275"/>
      <c r="AP91" s="275"/>
      <c r="AQ91" s="275"/>
      <c r="AR91" s="275"/>
      <c r="AS91" s="275"/>
      <c r="AT91" s="275"/>
      <c r="AU91" s="275"/>
      <c r="AV91" s="275"/>
    </row>
  </sheetData>
  <mergeCells count="85">
    <mergeCell ref="B17:C17"/>
    <mergeCell ref="E11:F11"/>
    <mergeCell ref="H11:I11"/>
    <mergeCell ref="K11:L11"/>
    <mergeCell ref="N11:O11"/>
    <mergeCell ref="A14:C14"/>
    <mergeCell ref="AS64:AS66"/>
    <mergeCell ref="AV64:AV66"/>
    <mergeCell ref="AR10:AS10"/>
    <mergeCell ref="AU10:AV10"/>
    <mergeCell ref="AR11:AS11"/>
    <mergeCell ref="AU11:AV11"/>
    <mergeCell ref="A24:C24"/>
    <mergeCell ref="AI11:AJ11"/>
    <mergeCell ref="AJ64:AJ66"/>
    <mergeCell ref="B25:C25"/>
    <mergeCell ref="L64:L66"/>
    <mergeCell ref="AF11:AG11"/>
    <mergeCell ref="X64:X66"/>
    <mergeCell ref="W11:X11"/>
    <mergeCell ref="U64:U66"/>
    <mergeCell ref="R64:R66"/>
    <mergeCell ref="F64:F66"/>
    <mergeCell ref="T11:U11"/>
    <mergeCell ref="B55:C55"/>
    <mergeCell ref="A57:C57"/>
    <mergeCell ref="A16:C16"/>
    <mergeCell ref="B22:C22"/>
    <mergeCell ref="AO10:AP10"/>
    <mergeCell ref="AO11:AP11"/>
    <mergeCell ref="AP64:AP66"/>
    <mergeCell ref="AA64:AA66"/>
    <mergeCell ref="AD64:AD66"/>
    <mergeCell ref="AG64:AG66"/>
    <mergeCell ref="AL10:AM10"/>
    <mergeCell ref="AL11:AM11"/>
    <mergeCell ref="AM64:AM66"/>
    <mergeCell ref="Z11:AA11"/>
    <mergeCell ref="AC11:AD11"/>
    <mergeCell ref="A91:AV91"/>
    <mergeCell ref="Q11:R11"/>
    <mergeCell ref="O64:O66"/>
    <mergeCell ref="I64:I66"/>
    <mergeCell ref="B88:C88"/>
    <mergeCell ref="B58:C58"/>
    <mergeCell ref="B62:C62"/>
    <mergeCell ref="B30:C30"/>
    <mergeCell ref="A72:C72"/>
    <mergeCell ref="B73:C73"/>
    <mergeCell ref="B79:C79"/>
    <mergeCell ref="B82:C82"/>
    <mergeCell ref="A81:C81"/>
    <mergeCell ref="A67:C67"/>
    <mergeCell ref="A49:C49"/>
    <mergeCell ref="B50:C50"/>
    <mergeCell ref="B68:C68"/>
    <mergeCell ref="B70:C70"/>
    <mergeCell ref="B47:C47"/>
    <mergeCell ref="B32:C32"/>
    <mergeCell ref="B35:C35"/>
    <mergeCell ref="B37:C37"/>
    <mergeCell ref="B41:C41"/>
    <mergeCell ref="B43:C43"/>
    <mergeCell ref="A1:AV1"/>
    <mergeCell ref="T9:AD9"/>
    <mergeCell ref="AF9:AG9"/>
    <mergeCell ref="T10:U10"/>
    <mergeCell ref="W10:X10"/>
    <mergeCell ref="Z10:AA10"/>
    <mergeCell ref="AC10:AD10"/>
    <mergeCell ref="AF10:AG10"/>
    <mergeCell ref="Q9:R9"/>
    <mergeCell ref="E10:F10"/>
    <mergeCell ref="H10:I10"/>
    <mergeCell ref="K10:L10"/>
    <mergeCell ref="N10:O10"/>
    <mergeCell ref="Q10:R10"/>
    <mergeCell ref="E9:O9"/>
    <mergeCell ref="AI10:AJ10"/>
    <mergeCell ref="A3:AV3"/>
    <mergeCell ref="A4:AV4"/>
    <mergeCell ref="A5:AV5"/>
    <mergeCell ref="A6:AV6"/>
    <mergeCell ref="AU9:AV9"/>
    <mergeCell ref="AI9:AS9"/>
  </mergeCells>
  <printOptions horizontalCentered="1" verticalCentered="1"/>
  <pageMargins left="0.1" right="0.1" top="0" bottom="0" header="0.25" footer="0.25"/>
  <pageSetup paperSize="5" scale="52" fitToHeight="2" orientation="landscape" r:id="rId1"/>
  <headerFooter>
    <oddFooter>Page &amp;P</oddFooter>
  </headerFooter>
  <rowBreaks count="1" manualBreakCount="1">
    <brk id="56" max="4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N82"/>
  <sheetViews>
    <sheetView showGridLines="0" showRuler="0" zoomScaleNormal="100" zoomScaleSheetLayoutView="100" workbookViewId="0">
      <selection sqref="A1:AH1"/>
    </sheetView>
  </sheetViews>
  <sheetFormatPr defaultColWidth="13.5703125" defaultRowHeight="12.75" x14ac:dyDescent="0.2"/>
  <cols>
    <col min="1" max="1" width="2.5703125" customWidth="1"/>
    <col min="2" max="2" width="3.42578125" customWidth="1"/>
    <col min="3" max="3" width="41" customWidth="1"/>
    <col min="4" max="4" width="0.42578125" customWidth="1"/>
    <col min="5" max="5" width="12.42578125" customWidth="1"/>
    <col min="6" max="6" width="0.42578125" customWidth="1"/>
    <col min="7" max="7" width="12.42578125" customWidth="1"/>
    <col min="8" max="8" width="0.5703125" customWidth="1"/>
    <col min="9" max="9" width="12.42578125" style="119" customWidth="1"/>
    <col min="10" max="10" width="0.5703125" customWidth="1"/>
    <col min="11" max="11" width="12.42578125" style="119" customWidth="1"/>
    <col min="12" max="12" width="0.5703125" style="119" customWidth="1"/>
    <col min="13" max="13" width="12.42578125" style="167" customWidth="1"/>
    <col min="14" max="14" width="0.42578125" customWidth="1"/>
    <col min="15" max="15" width="12.42578125" customWidth="1"/>
    <col min="16" max="16" width="0.42578125" customWidth="1"/>
    <col min="17" max="17" width="12.42578125" customWidth="1"/>
    <col min="18" max="18" width="0.5703125" customWidth="1"/>
    <col min="19" max="19" width="12.42578125" style="119" customWidth="1"/>
    <col min="20" max="20" width="0.5703125" customWidth="1"/>
    <col min="21" max="21" width="12.42578125" style="119" customWidth="1"/>
    <col min="22" max="22" width="0.5703125" style="119" customWidth="1"/>
    <col min="23" max="23" width="12.42578125" style="167" customWidth="1"/>
    <col min="24" max="24" width="0.42578125" style="167" customWidth="1"/>
    <col min="25" max="25" width="12.42578125" customWidth="1"/>
    <col min="26" max="26" width="0.5703125" style="167" customWidth="1"/>
    <col min="27" max="27" width="12.42578125" customWidth="1"/>
    <col min="28" max="28" width="0.7109375" customWidth="1"/>
    <col min="29" max="29" width="12.42578125" customWidth="1"/>
    <col min="30" max="30" width="0.7109375" customWidth="1"/>
    <col min="31" max="31" width="12.42578125" style="119" customWidth="1"/>
    <col min="32" max="32" width="0.5703125" style="119" customWidth="1"/>
    <col min="33" max="33" width="12.42578125" style="167" customWidth="1"/>
    <col min="34" max="34" width="0.5703125" style="167" customWidth="1"/>
    <col min="35" max="36" width="12.42578125" style="167" customWidth="1"/>
    <col min="37" max="37" width="6" customWidth="1"/>
    <col min="38" max="58" width="5.5703125" bestFit="1" customWidth="1"/>
  </cols>
  <sheetData>
    <row r="1" spans="1:40" ht="55.5" customHeight="1" x14ac:dyDescent="0.2">
      <c r="A1" s="278" t="e" vm="1">
        <v>#VALUE!</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6"/>
      <c r="AJ1" s="26"/>
    </row>
    <row r="2" spans="1:40" ht="6" customHeight="1" x14ac:dyDescent="0.2">
      <c r="A2" s="35"/>
      <c r="B2" s="35"/>
      <c r="C2" s="35"/>
      <c r="D2" s="35"/>
      <c r="E2" s="43"/>
      <c r="F2" s="43"/>
      <c r="G2" s="43"/>
      <c r="H2" s="43"/>
      <c r="I2" s="118"/>
      <c r="J2" s="43"/>
      <c r="K2" s="118"/>
      <c r="L2" s="118"/>
      <c r="M2" s="27"/>
      <c r="N2" s="35"/>
      <c r="O2" s="43"/>
      <c r="P2" s="43"/>
      <c r="Q2" s="43"/>
      <c r="R2" s="43"/>
      <c r="S2" s="118"/>
      <c r="T2" s="43"/>
      <c r="U2" s="118"/>
      <c r="V2" s="118"/>
      <c r="W2" s="27"/>
      <c r="X2" s="27"/>
      <c r="Y2" s="43"/>
      <c r="Z2" s="27"/>
      <c r="AA2" s="43"/>
      <c r="AB2" s="43"/>
      <c r="AC2" s="43"/>
      <c r="AD2" s="43"/>
      <c r="AE2" s="118"/>
      <c r="AF2" s="118"/>
      <c r="AG2" s="27"/>
      <c r="AH2" s="27"/>
      <c r="AI2" s="27"/>
      <c r="AJ2" s="27"/>
    </row>
    <row r="3" spans="1:40" ht="18.600000000000001" customHeight="1" x14ac:dyDescent="0.25">
      <c r="A3" s="279" t="s">
        <v>159</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37"/>
      <c r="AJ3" s="237"/>
    </row>
    <row r="4" spans="1:40" ht="18.600000000000001" customHeight="1" x14ac:dyDescent="0.2">
      <c r="A4" s="280" t="s">
        <v>27</v>
      </c>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38"/>
      <c r="AJ4" s="238"/>
    </row>
    <row r="5" spans="1:40" ht="18.600000000000001" customHeight="1" x14ac:dyDescent="0.2">
      <c r="A5" s="280" t="s">
        <v>12</v>
      </c>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38"/>
      <c r="AJ5" s="238"/>
    </row>
    <row r="6" spans="1:40" ht="18.600000000000001" customHeight="1" x14ac:dyDescent="0.2">
      <c r="A6" s="35"/>
      <c r="B6" s="35"/>
      <c r="C6" s="35"/>
      <c r="D6" s="35"/>
      <c r="E6" s="43"/>
      <c r="F6" s="43"/>
      <c r="G6" s="43"/>
      <c r="H6" s="43"/>
      <c r="I6" s="118"/>
      <c r="J6" s="43"/>
      <c r="K6" s="118"/>
      <c r="L6" s="118"/>
      <c r="M6" s="27"/>
      <c r="N6" s="35"/>
      <c r="O6" s="43"/>
      <c r="P6" s="43"/>
      <c r="Q6" s="43"/>
      <c r="R6" s="43"/>
      <c r="S6" s="118"/>
      <c r="T6" s="43"/>
      <c r="U6" s="118"/>
      <c r="V6" s="118"/>
      <c r="W6" s="27"/>
      <c r="X6" s="27"/>
      <c r="Y6" s="43"/>
      <c r="Z6" s="27"/>
      <c r="AA6" s="43"/>
      <c r="AB6" s="43"/>
      <c r="AC6" s="43"/>
      <c r="AD6" s="43"/>
      <c r="AE6" s="118"/>
      <c r="AF6" s="118"/>
      <c r="AG6" s="27"/>
      <c r="AH6" s="27"/>
      <c r="AI6" s="27"/>
      <c r="AJ6" s="27"/>
    </row>
    <row r="7" spans="1:40" ht="43.35" customHeight="1" x14ac:dyDescent="0.2">
      <c r="A7" s="35"/>
      <c r="B7" s="35"/>
      <c r="C7" s="35"/>
      <c r="D7" s="35"/>
      <c r="E7" s="278" t="s">
        <v>55</v>
      </c>
      <c r="F7" s="278"/>
      <c r="G7" s="278"/>
      <c r="H7" s="278"/>
      <c r="I7" s="278"/>
      <c r="J7" s="278"/>
      <c r="K7" s="278"/>
      <c r="L7" s="118"/>
      <c r="M7" s="168"/>
      <c r="N7" s="35"/>
      <c r="O7" s="278" t="s">
        <v>55</v>
      </c>
      <c r="P7" s="278"/>
      <c r="Q7" s="278"/>
      <c r="R7" s="278"/>
      <c r="S7" s="278"/>
      <c r="T7" s="278"/>
      <c r="U7" s="278"/>
      <c r="V7" s="118"/>
      <c r="W7" s="168"/>
      <c r="X7" s="181"/>
      <c r="Y7" s="278" t="s">
        <v>55</v>
      </c>
      <c r="Z7" s="278"/>
      <c r="AA7" s="278"/>
      <c r="AB7" s="278"/>
      <c r="AC7" s="278"/>
      <c r="AD7" s="278"/>
      <c r="AE7" s="278"/>
      <c r="AF7" s="109"/>
      <c r="AG7" s="168"/>
      <c r="AH7" s="35"/>
      <c r="AI7" s="35"/>
      <c r="AJ7" s="35"/>
      <c r="AM7" s="35"/>
      <c r="AN7" s="35"/>
    </row>
    <row r="8" spans="1:40" ht="18.600000000000001" customHeight="1" x14ac:dyDescent="0.2">
      <c r="A8" s="35"/>
      <c r="B8" s="35"/>
      <c r="C8" s="35"/>
      <c r="D8" s="35"/>
      <c r="E8" s="29" t="s">
        <v>21</v>
      </c>
      <c r="F8" s="45"/>
      <c r="G8" s="29" t="s">
        <v>22</v>
      </c>
      <c r="H8" s="45"/>
      <c r="I8" s="29" t="s">
        <v>23</v>
      </c>
      <c r="J8" s="43"/>
      <c r="K8" s="29" t="s">
        <v>24</v>
      </c>
      <c r="L8" s="118"/>
      <c r="M8" s="168" t="s">
        <v>56</v>
      </c>
      <c r="N8" s="35"/>
      <c r="O8" s="29" t="s">
        <v>21</v>
      </c>
      <c r="P8" s="45"/>
      <c r="Q8" s="29" t="s">
        <v>22</v>
      </c>
      <c r="R8" s="45"/>
      <c r="S8" s="29" t="s">
        <v>23</v>
      </c>
      <c r="T8" s="43"/>
      <c r="U8" s="29" t="s">
        <v>24</v>
      </c>
      <c r="V8" s="118"/>
      <c r="W8" s="168" t="s">
        <v>56</v>
      </c>
      <c r="X8" s="181"/>
      <c r="Y8" s="29" t="s">
        <v>21</v>
      </c>
      <c r="Z8" s="45"/>
      <c r="AA8" s="29" t="s">
        <v>22</v>
      </c>
      <c r="AB8" s="45"/>
      <c r="AC8" s="29" t="s">
        <v>23</v>
      </c>
      <c r="AD8" s="26"/>
      <c r="AE8" s="29" t="s">
        <v>24</v>
      </c>
      <c r="AF8" s="118"/>
      <c r="AG8" s="168" t="s">
        <v>56</v>
      </c>
      <c r="AH8" s="181"/>
      <c r="AI8" s="181"/>
      <c r="AJ8" s="181"/>
    </row>
    <row r="9" spans="1:40" ht="18.600000000000001" customHeight="1" x14ac:dyDescent="0.2">
      <c r="A9" s="35"/>
      <c r="B9" s="35"/>
      <c r="C9" s="35"/>
      <c r="D9" s="35"/>
      <c r="E9" s="58">
        <v>2023</v>
      </c>
      <c r="F9" s="45"/>
      <c r="G9" s="58">
        <f>$E$9</f>
        <v>2023</v>
      </c>
      <c r="H9" s="45"/>
      <c r="I9" s="58">
        <f>$E$9</f>
        <v>2023</v>
      </c>
      <c r="J9" s="43"/>
      <c r="K9" s="58">
        <f>$E$9</f>
        <v>2023</v>
      </c>
      <c r="L9" s="118"/>
      <c r="M9" s="169">
        <f>E9</f>
        <v>2023</v>
      </c>
      <c r="N9" s="35"/>
      <c r="O9" s="58">
        <v>2024</v>
      </c>
      <c r="P9" s="45"/>
      <c r="Q9" s="58">
        <f>$O$9</f>
        <v>2024</v>
      </c>
      <c r="R9" s="45"/>
      <c r="S9" s="58">
        <f>$O$9</f>
        <v>2024</v>
      </c>
      <c r="T9" s="43"/>
      <c r="U9" s="58">
        <f>$O$9</f>
        <v>2024</v>
      </c>
      <c r="V9" s="118"/>
      <c r="W9" s="169">
        <f>O9</f>
        <v>2024</v>
      </c>
      <c r="X9" s="247"/>
      <c r="Y9" s="58">
        <v>2025</v>
      </c>
      <c r="Z9" s="45"/>
      <c r="AA9" s="58">
        <f>$Y$9</f>
        <v>2025</v>
      </c>
      <c r="AB9" s="45"/>
      <c r="AC9" s="58">
        <f>$Y$9</f>
        <v>2025</v>
      </c>
      <c r="AD9" s="260"/>
      <c r="AE9" s="58">
        <f>$Y$9</f>
        <v>2025</v>
      </c>
      <c r="AF9" s="118"/>
      <c r="AG9" s="169">
        <f>Y9</f>
        <v>2025</v>
      </c>
      <c r="AH9" s="247"/>
      <c r="AI9" s="247"/>
      <c r="AJ9" s="247"/>
    </row>
    <row r="10" spans="1:40" ht="18.600000000000001" customHeight="1" x14ac:dyDescent="0.2">
      <c r="A10" s="35"/>
      <c r="B10" s="35"/>
      <c r="C10" s="35"/>
      <c r="D10" s="35"/>
      <c r="E10" s="25"/>
      <c r="F10" s="43"/>
      <c r="G10" s="25"/>
      <c r="H10" s="43"/>
      <c r="I10" s="25"/>
      <c r="J10" s="43"/>
      <c r="K10" s="25"/>
      <c r="L10" s="118"/>
      <c r="M10" s="170"/>
      <c r="N10" s="35"/>
      <c r="O10" s="25"/>
      <c r="P10" s="43"/>
      <c r="Q10" s="25"/>
      <c r="R10" s="43"/>
      <c r="S10" s="25"/>
      <c r="T10" s="43"/>
      <c r="U10" s="25"/>
      <c r="V10" s="118"/>
      <c r="W10" s="170"/>
      <c r="X10" s="165"/>
      <c r="Y10" s="25"/>
      <c r="Z10" s="165"/>
      <c r="AA10" s="25"/>
      <c r="AB10" s="35"/>
      <c r="AC10" s="25"/>
      <c r="AD10" s="35"/>
      <c r="AE10" s="25"/>
      <c r="AF10" s="118"/>
      <c r="AG10" s="170"/>
      <c r="AH10" s="165"/>
      <c r="AI10" s="165"/>
      <c r="AJ10" s="165"/>
    </row>
    <row r="11" spans="1:40" ht="18.600000000000001" customHeight="1" x14ac:dyDescent="0.2">
      <c r="A11" s="273" t="s">
        <v>20</v>
      </c>
      <c r="B11" s="273"/>
      <c r="C11" s="273"/>
      <c r="D11" s="34"/>
      <c r="E11" s="35"/>
      <c r="F11" s="43"/>
      <c r="G11" s="35"/>
      <c r="H11" s="43"/>
      <c r="I11" s="35"/>
      <c r="J11" s="43"/>
      <c r="K11" s="35"/>
      <c r="L11" s="118"/>
      <c r="M11" s="171"/>
      <c r="N11" s="34"/>
      <c r="O11" s="35"/>
      <c r="P11" s="43"/>
      <c r="Q11" s="35"/>
      <c r="R11" s="43"/>
      <c r="S11" s="35"/>
      <c r="T11" s="43"/>
      <c r="U11" s="35"/>
      <c r="V11" s="118"/>
      <c r="W11" s="171"/>
      <c r="X11" s="172"/>
      <c r="Y11" s="35"/>
      <c r="Z11" s="172"/>
      <c r="AA11" s="35"/>
      <c r="AB11" s="35"/>
      <c r="AC11" s="35"/>
      <c r="AD11" s="35"/>
      <c r="AE11" s="35"/>
      <c r="AF11" s="118"/>
      <c r="AG11" s="171"/>
      <c r="AH11" s="172"/>
      <c r="AI11" s="172"/>
      <c r="AJ11" s="172"/>
    </row>
    <row r="12" spans="1:40" ht="18.600000000000001" customHeight="1" x14ac:dyDescent="0.2">
      <c r="A12" s="35"/>
      <c r="B12" s="271" t="s">
        <v>5</v>
      </c>
      <c r="C12" s="271"/>
      <c r="D12" s="35"/>
      <c r="E12" s="33">
        <v>3400000</v>
      </c>
      <c r="F12" s="48"/>
      <c r="G12" s="33">
        <v>4000000</v>
      </c>
      <c r="H12" s="48"/>
      <c r="I12" s="33">
        <v>3700000</v>
      </c>
      <c r="J12" s="43"/>
      <c r="K12" s="33">
        <v>3500000</v>
      </c>
      <c r="L12" s="35"/>
      <c r="M12" s="95">
        <v>14600000</v>
      </c>
      <c r="N12" s="35"/>
      <c r="O12" s="33">
        <v>4100000</v>
      </c>
      <c r="P12" s="48"/>
      <c r="Q12" s="33">
        <v>4100000</v>
      </c>
      <c r="R12" s="48"/>
      <c r="S12" s="33">
        <v>4100000</v>
      </c>
      <c r="T12" s="43"/>
      <c r="U12" s="33">
        <v>4700000</v>
      </c>
      <c r="V12" s="35"/>
      <c r="W12" s="95">
        <v>17000000</v>
      </c>
      <c r="X12" s="33"/>
      <c r="Y12" s="33">
        <v>4400000</v>
      </c>
      <c r="Z12" s="33"/>
      <c r="AA12" s="33">
        <v>3900000</v>
      </c>
      <c r="AB12" s="33"/>
      <c r="AC12" s="33">
        <v>3600000</v>
      </c>
      <c r="AD12" s="33"/>
      <c r="AE12" s="33">
        <v>3500000</v>
      </c>
      <c r="AF12" s="35"/>
      <c r="AG12" s="95">
        <f>Y12+AE12+AA12+AC12</f>
        <v>15400000</v>
      </c>
      <c r="AH12" s="33"/>
      <c r="AI12" s="33"/>
      <c r="AJ12" s="33"/>
    </row>
    <row r="13" spans="1:40" ht="18.600000000000001" customHeight="1" x14ac:dyDescent="0.2">
      <c r="A13" s="35"/>
      <c r="B13" s="271" t="s">
        <v>13</v>
      </c>
      <c r="C13" s="271"/>
      <c r="D13" s="35"/>
      <c r="E13" s="28">
        <v>8700000</v>
      </c>
      <c r="F13" s="48"/>
      <c r="G13" s="28">
        <v>11400000</v>
      </c>
      <c r="H13" s="48"/>
      <c r="I13" s="28">
        <v>11300000</v>
      </c>
      <c r="J13" s="43"/>
      <c r="K13" s="28">
        <v>9300000</v>
      </c>
      <c r="L13" s="35"/>
      <c r="M13" s="96">
        <v>40700000</v>
      </c>
      <c r="N13" s="35"/>
      <c r="O13" s="28">
        <v>10000000</v>
      </c>
      <c r="P13" s="48"/>
      <c r="Q13" s="28">
        <v>10800000</v>
      </c>
      <c r="R13" s="48"/>
      <c r="S13" s="28">
        <v>10800000</v>
      </c>
      <c r="T13" s="43"/>
      <c r="U13" s="28">
        <v>13400000</v>
      </c>
      <c r="V13" s="35"/>
      <c r="W13" s="96">
        <v>45000000</v>
      </c>
      <c r="X13" s="28"/>
      <c r="Y13" s="28">
        <v>10500000</v>
      </c>
      <c r="Z13" s="28"/>
      <c r="AA13" s="28">
        <v>11100000</v>
      </c>
      <c r="AB13" s="28"/>
      <c r="AC13" s="28">
        <v>9700000</v>
      </c>
      <c r="AD13" s="28"/>
      <c r="AE13" s="28">
        <v>9800000</v>
      </c>
      <c r="AF13" s="35"/>
      <c r="AG13" s="96">
        <f>Y13+AE13+AA13+AC13</f>
        <v>41100000</v>
      </c>
      <c r="AH13" s="28"/>
      <c r="AI13" s="28"/>
      <c r="AJ13" s="28"/>
    </row>
    <row r="14" spans="1:40" ht="18.600000000000001" customHeight="1" x14ac:dyDescent="0.2">
      <c r="A14" s="35"/>
      <c r="B14" s="271" t="s">
        <v>14</v>
      </c>
      <c r="C14" s="271"/>
      <c r="D14" s="35"/>
      <c r="E14" s="28">
        <v>5800000</v>
      </c>
      <c r="F14" s="48"/>
      <c r="G14" s="28">
        <v>8000000</v>
      </c>
      <c r="H14" s="48"/>
      <c r="I14" s="28">
        <v>7300000</v>
      </c>
      <c r="J14" s="43"/>
      <c r="K14" s="28">
        <v>6000000</v>
      </c>
      <c r="L14" s="35"/>
      <c r="M14" s="96">
        <v>27100000</v>
      </c>
      <c r="N14" s="35"/>
      <c r="O14" s="28">
        <v>8300000</v>
      </c>
      <c r="P14" s="48"/>
      <c r="Q14" s="28">
        <v>5600000</v>
      </c>
      <c r="R14" s="48"/>
      <c r="S14" s="28">
        <v>6800000</v>
      </c>
      <c r="T14" s="43"/>
      <c r="U14" s="28">
        <v>8600000</v>
      </c>
      <c r="V14" s="35"/>
      <c r="W14" s="96">
        <v>29300000</v>
      </c>
      <c r="X14" s="28"/>
      <c r="Y14" s="28">
        <v>6900000</v>
      </c>
      <c r="Z14" s="28"/>
      <c r="AA14" s="28">
        <v>7800000</v>
      </c>
      <c r="AB14" s="28"/>
      <c r="AC14" s="28">
        <v>6500000</v>
      </c>
      <c r="AD14" s="28"/>
      <c r="AE14" s="28">
        <v>6400000</v>
      </c>
      <c r="AF14" s="35"/>
      <c r="AG14" s="96">
        <f>Y14+AE14+AA14+AC14</f>
        <v>27600000</v>
      </c>
      <c r="AH14" s="28"/>
      <c r="AI14" s="28"/>
      <c r="AJ14" s="28"/>
    </row>
    <row r="15" spans="1:40" ht="18.600000000000001" customHeight="1" x14ac:dyDescent="0.2">
      <c r="A15" s="35"/>
      <c r="B15" s="271" t="s">
        <v>15</v>
      </c>
      <c r="C15" s="271"/>
      <c r="D15" s="35"/>
      <c r="E15" s="28">
        <v>15600000</v>
      </c>
      <c r="F15" s="48"/>
      <c r="G15" s="28">
        <v>17000000</v>
      </c>
      <c r="H15" s="48"/>
      <c r="I15" s="28">
        <v>16300000</v>
      </c>
      <c r="J15" s="43"/>
      <c r="K15" s="28">
        <v>14100000</v>
      </c>
      <c r="L15" s="35"/>
      <c r="M15" s="96">
        <v>63000000</v>
      </c>
      <c r="N15" s="35"/>
      <c r="O15" s="28">
        <v>14000000</v>
      </c>
      <c r="P15" s="48"/>
      <c r="Q15" s="28">
        <v>17000000</v>
      </c>
      <c r="R15" s="48"/>
      <c r="S15" s="28">
        <v>14700000</v>
      </c>
      <c r="T15" s="43"/>
      <c r="U15" s="28">
        <v>21600000</v>
      </c>
      <c r="V15" s="35"/>
      <c r="W15" s="96">
        <v>67300000</v>
      </c>
      <c r="X15" s="28"/>
      <c r="Y15" s="28">
        <v>16600000</v>
      </c>
      <c r="Z15" s="28"/>
      <c r="AA15" s="28">
        <v>15100000</v>
      </c>
      <c r="AB15" s="28"/>
      <c r="AC15" s="28">
        <v>15000000</v>
      </c>
      <c r="AD15" s="28"/>
      <c r="AE15" s="28">
        <v>15700000</v>
      </c>
      <c r="AF15" s="35"/>
      <c r="AG15" s="96">
        <f>Y15+AE15+AA15+AC15</f>
        <v>62400000</v>
      </c>
      <c r="AH15" s="28"/>
      <c r="AI15" s="28"/>
      <c r="AJ15" s="28"/>
    </row>
    <row r="16" spans="1:40" ht="18.600000000000001" customHeight="1" x14ac:dyDescent="0.2">
      <c r="A16" s="35"/>
      <c r="B16" s="42"/>
      <c r="C16" s="42" t="s">
        <v>106</v>
      </c>
      <c r="D16" s="35"/>
      <c r="E16" s="68">
        <v>33500000</v>
      </c>
      <c r="F16" s="48"/>
      <c r="G16" s="68">
        <v>40400000</v>
      </c>
      <c r="H16" s="48"/>
      <c r="I16" s="68">
        <v>38600000</v>
      </c>
      <c r="J16" s="43"/>
      <c r="K16" s="68">
        <v>32900000</v>
      </c>
      <c r="L16" s="35"/>
      <c r="M16" s="97">
        <v>145400000</v>
      </c>
      <c r="N16" s="35"/>
      <c r="O16" s="68">
        <v>36400000</v>
      </c>
      <c r="P16" s="48"/>
      <c r="Q16" s="68">
        <v>37500000</v>
      </c>
      <c r="R16" s="48"/>
      <c r="S16" s="68">
        <v>36400000</v>
      </c>
      <c r="T16" s="43"/>
      <c r="U16" s="68">
        <v>48300000</v>
      </c>
      <c r="V16" s="35"/>
      <c r="W16" s="97">
        <v>158600000</v>
      </c>
      <c r="X16" s="33"/>
      <c r="Y16" s="68">
        <f>SUM(Y12:Y15)</f>
        <v>38400000</v>
      </c>
      <c r="Z16" s="33"/>
      <c r="AA16" s="68">
        <f>SUM(AA12:AA15)</f>
        <v>37900000</v>
      </c>
      <c r="AB16" s="33"/>
      <c r="AC16" s="68">
        <f>SUM(AC12:AC15)</f>
        <v>34800000</v>
      </c>
      <c r="AD16" s="33"/>
      <c r="AE16" s="68">
        <f>SUM(AE12:AE15)</f>
        <v>35400000</v>
      </c>
      <c r="AF16" s="35"/>
      <c r="AG16" s="97">
        <f>SUM(AG12:AG15)</f>
        <v>146500000</v>
      </c>
      <c r="AH16" s="33"/>
      <c r="AI16" s="33"/>
      <c r="AJ16" s="33"/>
    </row>
    <row r="17" spans="1:36" ht="18.600000000000001" customHeight="1" x14ac:dyDescent="0.2">
      <c r="A17" s="35"/>
      <c r="B17" s="35"/>
      <c r="C17" s="35"/>
      <c r="D17" s="35"/>
      <c r="E17" s="35"/>
      <c r="F17" s="43"/>
      <c r="G17" s="35"/>
      <c r="H17" s="43"/>
      <c r="I17" s="35"/>
      <c r="J17" s="43"/>
      <c r="K17" s="35"/>
      <c r="L17" s="35"/>
      <c r="M17" s="98"/>
      <c r="N17" s="35"/>
      <c r="O17" s="35"/>
      <c r="P17" s="43"/>
      <c r="Q17" s="35"/>
      <c r="R17" s="43"/>
      <c r="S17" s="35"/>
      <c r="T17" s="43"/>
      <c r="U17" s="35"/>
      <c r="V17" s="35"/>
      <c r="W17" s="98"/>
      <c r="X17" s="34"/>
      <c r="Y17" s="35"/>
      <c r="Z17" s="34"/>
      <c r="AA17" s="35"/>
      <c r="AB17" s="35"/>
      <c r="AC17" s="35"/>
      <c r="AD17" s="35"/>
      <c r="AE17" s="35"/>
      <c r="AF17" s="35"/>
      <c r="AG17" s="98"/>
      <c r="AH17" s="34"/>
      <c r="AI17" s="34"/>
      <c r="AJ17" s="34"/>
    </row>
    <row r="18" spans="1:36" ht="18.600000000000001" customHeight="1" x14ac:dyDescent="0.2">
      <c r="A18" s="273" t="s">
        <v>45</v>
      </c>
      <c r="B18" s="273"/>
      <c r="C18" s="273"/>
      <c r="D18" s="34"/>
      <c r="E18" s="35"/>
      <c r="F18" s="43"/>
      <c r="G18" s="35"/>
      <c r="H18" s="43"/>
      <c r="I18" s="35"/>
      <c r="J18" s="43"/>
      <c r="K18" s="35"/>
      <c r="L18" s="35"/>
      <c r="M18" s="98"/>
      <c r="N18" s="34"/>
      <c r="O18" s="35"/>
      <c r="P18" s="43"/>
      <c r="Q18" s="35"/>
      <c r="R18" s="43"/>
      <c r="S18" s="35"/>
      <c r="T18" s="43"/>
      <c r="U18" s="35"/>
      <c r="V18" s="35"/>
      <c r="W18" s="98"/>
      <c r="X18" s="34"/>
      <c r="Y18" s="35"/>
      <c r="Z18" s="34"/>
      <c r="AA18" s="35"/>
      <c r="AB18" s="35"/>
      <c r="AC18" s="35"/>
      <c r="AD18" s="35"/>
      <c r="AE18" s="35"/>
      <c r="AF18" s="35"/>
      <c r="AG18" s="98"/>
      <c r="AH18" s="34"/>
      <c r="AI18" s="34"/>
      <c r="AJ18" s="34"/>
    </row>
    <row r="19" spans="1:36" ht="18.600000000000001" customHeight="1" x14ac:dyDescent="0.2">
      <c r="A19" s="35"/>
      <c r="B19" s="271" t="s">
        <v>5</v>
      </c>
      <c r="C19" s="271"/>
      <c r="D19" s="35"/>
      <c r="E19" s="33">
        <v>100000</v>
      </c>
      <c r="F19" s="48"/>
      <c r="G19" s="33">
        <v>100000</v>
      </c>
      <c r="H19" s="48"/>
      <c r="I19" s="33">
        <v>100000</v>
      </c>
      <c r="J19" s="43"/>
      <c r="K19" s="33">
        <v>100000</v>
      </c>
      <c r="L19" s="35"/>
      <c r="M19" s="95">
        <v>400000</v>
      </c>
      <c r="N19" s="35"/>
      <c r="O19" s="33">
        <v>200000</v>
      </c>
      <c r="P19" s="33"/>
      <c r="Q19" s="33">
        <v>100000</v>
      </c>
      <c r="R19" s="33"/>
      <c r="S19" s="33">
        <v>100000</v>
      </c>
      <c r="T19" s="43"/>
      <c r="U19" s="33">
        <v>0</v>
      </c>
      <c r="V19" s="35"/>
      <c r="W19" s="95">
        <v>400000</v>
      </c>
      <c r="X19" s="33"/>
      <c r="Y19" s="33">
        <v>-100000</v>
      </c>
      <c r="Z19" s="33"/>
      <c r="AA19" s="33">
        <v>300000</v>
      </c>
      <c r="AB19" s="33"/>
      <c r="AC19" s="33">
        <v>100000</v>
      </c>
      <c r="AD19" s="33"/>
      <c r="AE19" s="33">
        <v>0</v>
      </c>
      <c r="AF19" s="35"/>
      <c r="AG19" s="95">
        <f>Y19+AE19+AA19+AC19</f>
        <v>300000</v>
      </c>
      <c r="AH19" s="33"/>
      <c r="AI19" s="33"/>
      <c r="AJ19" s="33"/>
    </row>
    <row r="20" spans="1:36" ht="18.600000000000001" customHeight="1" x14ac:dyDescent="0.2">
      <c r="A20" s="35"/>
      <c r="B20" s="271" t="s">
        <v>13</v>
      </c>
      <c r="C20" s="271"/>
      <c r="D20" s="35"/>
      <c r="E20" s="64">
        <v>800000</v>
      </c>
      <c r="F20" s="48"/>
      <c r="G20" s="64">
        <v>600000</v>
      </c>
      <c r="H20" s="48"/>
      <c r="I20" s="64">
        <v>-300000</v>
      </c>
      <c r="J20" s="43"/>
      <c r="K20" s="64">
        <v>1100000</v>
      </c>
      <c r="L20" s="35"/>
      <c r="M20" s="197">
        <v>2200000</v>
      </c>
      <c r="N20" s="35"/>
      <c r="O20" s="64">
        <v>900000</v>
      </c>
      <c r="P20" s="48"/>
      <c r="Q20" s="64">
        <v>200000</v>
      </c>
      <c r="R20" s="48"/>
      <c r="S20" s="64">
        <v>700000</v>
      </c>
      <c r="T20" s="43"/>
      <c r="U20" s="64">
        <v>100000</v>
      </c>
      <c r="V20" s="35"/>
      <c r="W20" s="197">
        <v>1900000</v>
      </c>
      <c r="X20" s="253"/>
      <c r="Y20" s="64">
        <v>-200000</v>
      </c>
      <c r="Z20" s="253"/>
      <c r="AA20" s="64">
        <v>900000</v>
      </c>
      <c r="AB20" s="64"/>
      <c r="AC20" s="64">
        <v>600000</v>
      </c>
      <c r="AD20" s="64"/>
      <c r="AE20" s="64">
        <v>100000</v>
      </c>
      <c r="AF20" s="35"/>
      <c r="AG20" s="197">
        <f>Y20+AE20+AA20+AC20</f>
        <v>1400000</v>
      </c>
      <c r="AH20" s="253"/>
      <c r="AI20" s="253"/>
      <c r="AJ20" s="253"/>
    </row>
    <row r="21" spans="1:36" ht="18.600000000000001" customHeight="1" x14ac:dyDescent="0.2">
      <c r="A21" s="35"/>
      <c r="B21" s="271" t="s">
        <v>14</v>
      </c>
      <c r="C21" s="271"/>
      <c r="D21" s="35"/>
      <c r="E21" s="64">
        <v>300000</v>
      </c>
      <c r="F21" s="48"/>
      <c r="G21" s="64">
        <v>200000</v>
      </c>
      <c r="H21" s="48"/>
      <c r="I21" s="64">
        <v>-100000</v>
      </c>
      <c r="J21" s="43"/>
      <c r="K21" s="64">
        <v>300000</v>
      </c>
      <c r="L21" s="35"/>
      <c r="M21" s="197">
        <v>700000</v>
      </c>
      <c r="N21" s="35"/>
      <c r="O21" s="64">
        <v>300000</v>
      </c>
      <c r="P21" s="48"/>
      <c r="Q21" s="64">
        <v>0</v>
      </c>
      <c r="R21" s="48"/>
      <c r="S21" s="64">
        <v>200000</v>
      </c>
      <c r="T21" s="43"/>
      <c r="U21" s="64">
        <v>0</v>
      </c>
      <c r="V21" s="35"/>
      <c r="W21" s="197">
        <v>500000</v>
      </c>
      <c r="X21" s="253"/>
      <c r="Y21" s="64">
        <v>-100000</v>
      </c>
      <c r="Z21" s="253"/>
      <c r="AA21" s="64">
        <v>300000</v>
      </c>
      <c r="AB21" s="64"/>
      <c r="AC21" s="64">
        <v>300000</v>
      </c>
      <c r="AD21" s="64"/>
      <c r="AE21" s="64">
        <v>-200000</v>
      </c>
      <c r="AF21" s="35"/>
      <c r="AG21" s="197">
        <f>Y21+AE21+AA21+AC21</f>
        <v>300000</v>
      </c>
      <c r="AH21" s="253"/>
      <c r="AI21" s="253"/>
      <c r="AJ21" s="253"/>
    </row>
    <row r="22" spans="1:36" ht="18.600000000000001" customHeight="1" x14ac:dyDescent="0.2">
      <c r="A22" s="35"/>
      <c r="B22" s="271" t="s">
        <v>15</v>
      </c>
      <c r="C22" s="271"/>
      <c r="D22" s="35"/>
      <c r="E22" s="64">
        <v>700000</v>
      </c>
      <c r="F22" s="48"/>
      <c r="G22" s="64">
        <v>800000</v>
      </c>
      <c r="H22" s="48"/>
      <c r="I22" s="64">
        <v>-400000</v>
      </c>
      <c r="J22" s="43"/>
      <c r="K22" s="64">
        <v>1300000</v>
      </c>
      <c r="L22" s="35"/>
      <c r="M22" s="197">
        <v>2400000</v>
      </c>
      <c r="N22" s="35"/>
      <c r="O22" s="64">
        <v>1000000</v>
      </c>
      <c r="P22" s="48"/>
      <c r="Q22" s="64">
        <v>300000</v>
      </c>
      <c r="R22" s="48"/>
      <c r="S22" s="64">
        <v>700000</v>
      </c>
      <c r="T22" s="43"/>
      <c r="U22" s="64">
        <v>100000</v>
      </c>
      <c r="V22" s="35"/>
      <c r="W22" s="197">
        <v>2100000</v>
      </c>
      <c r="X22" s="253"/>
      <c r="Y22" s="64">
        <v>-500000</v>
      </c>
      <c r="Z22" s="253"/>
      <c r="AA22" s="64">
        <v>1400000</v>
      </c>
      <c r="AB22" s="64"/>
      <c r="AC22" s="64">
        <v>800000</v>
      </c>
      <c r="AD22" s="64"/>
      <c r="AE22" s="64">
        <v>1300000</v>
      </c>
      <c r="AF22" s="35"/>
      <c r="AG22" s="197">
        <f>Y22+AE22+AA22+AC22</f>
        <v>3000000</v>
      </c>
      <c r="AH22" s="253"/>
      <c r="AI22" s="253"/>
      <c r="AJ22" s="253"/>
    </row>
    <row r="23" spans="1:36" ht="18.600000000000001" customHeight="1" x14ac:dyDescent="0.2">
      <c r="A23" s="35"/>
      <c r="B23" s="42"/>
      <c r="C23" s="42" t="s">
        <v>107</v>
      </c>
      <c r="D23" s="35"/>
      <c r="E23" s="68">
        <v>1900000</v>
      </c>
      <c r="F23" s="48"/>
      <c r="G23" s="68">
        <v>1700000</v>
      </c>
      <c r="H23" s="48"/>
      <c r="I23" s="68">
        <v>-700000</v>
      </c>
      <c r="J23" s="43"/>
      <c r="K23" s="68">
        <v>2800000</v>
      </c>
      <c r="L23" s="35"/>
      <c r="M23" s="97">
        <v>5700000</v>
      </c>
      <c r="N23" s="35"/>
      <c r="O23" s="68">
        <v>2400000</v>
      </c>
      <c r="P23" s="48"/>
      <c r="Q23" s="68">
        <v>600000</v>
      </c>
      <c r="R23" s="48"/>
      <c r="S23" s="68">
        <v>1700000</v>
      </c>
      <c r="T23" s="43"/>
      <c r="U23" s="68">
        <v>200000</v>
      </c>
      <c r="V23" s="35"/>
      <c r="W23" s="97">
        <v>4900000</v>
      </c>
      <c r="X23" s="33"/>
      <c r="Y23" s="68">
        <f>SUM(Y19:Y22)</f>
        <v>-900000</v>
      </c>
      <c r="Z23" s="33"/>
      <c r="AA23" s="68">
        <f>SUM(AA19:AA22)</f>
        <v>2900000</v>
      </c>
      <c r="AB23" s="33"/>
      <c r="AC23" s="68">
        <f>SUM(AC19:AC22)</f>
        <v>1800000</v>
      </c>
      <c r="AD23" s="33"/>
      <c r="AE23" s="68">
        <f>SUM(AE19:AE22)</f>
        <v>1200000</v>
      </c>
      <c r="AF23" s="35"/>
      <c r="AG23" s="97">
        <f>SUM(AG19:AG22)</f>
        <v>5000000</v>
      </c>
      <c r="AH23" s="33"/>
      <c r="AI23" s="33"/>
      <c r="AJ23" s="33"/>
    </row>
    <row r="24" spans="1:36" ht="18.600000000000001" customHeight="1" x14ac:dyDescent="0.2">
      <c r="A24" s="35"/>
      <c r="B24" s="35"/>
      <c r="C24" s="35"/>
      <c r="D24" s="35"/>
      <c r="E24" s="35"/>
      <c r="F24" s="43"/>
      <c r="G24" s="35"/>
      <c r="H24" s="43"/>
      <c r="I24" s="35"/>
      <c r="J24" s="43"/>
      <c r="K24" s="35"/>
      <c r="L24" s="35"/>
      <c r="M24" s="98"/>
      <c r="N24" s="35"/>
      <c r="O24" s="35"/>
      <c r="P24" s="43"/>
      <c r="Q24" s="35"/>
      <c r="R24" s="43"/>
      <c r="S24" s="35"/>
      <c r="T24" s="43"/>
      <c r="U24" s="35"/>
      <c r="V24" s="35"/>
      <c r="W24" s="98"/>
      <c r="X24" s="34"/>
      <c r="Y24" s="35"/>
      <c r="Z24" s="34"/>
      <c r="AA24" s="35"/>
      <c r="AB24" s="35"/>
      <c r="AC24" s="35"/>
      <c r="AD24" s="35"/>
      <c r="AE24" s="35"/>
      <c r="AF24" s="35"/>
      <c r="AG24" s="98"/>
      <c r="AH24" s="34"/>
      <c r="AI24" s="34"/>
      <c r="AJ24" s="34"/>
    </row>
    <row r="25" spans="1:36" ht="27.6" customHeight="1" x14ac:dyDescent="0.2">
      <c r="A25" s="273" t="s">
        <v>108</v>
      </c>
      <c r="B25" s="273"/>
      <c r="C25" s="273"/>
      <c r="D25" s="35"/>
      <c r="E25" s="35"/>
      <c r="F25" s="43"/>
      <c r="G25" s="35"/>
      <c r="H25" s="43"/>
      <c r="I25" s="35"/>
      <c r="J25" s="43"/>
      <c r="K25" s="35"/>
      <c r="L25" s="35"/>
      <c r="M25" s="98"/>
      <c r="N25" s="35"/>
      <c r="O25" s="35"/>
      <c r="P25" s="43"/>
      <c r="Q25" s="35"/>
      <c r="R25" s="43"/>
      <c r="S25" s="35"/>
      <c r="T25" s="43"/>
      <c r="U25" s="35"/>
      <c r="V25" s="35"/>
      <c r="W25" s="98"/>
      <c r="X25" s="34"/>
      <c r="Y25" s="35"/>
      <c r="Z25" s="34"/>
      <c r="AA25" s="35"/>
      <c r="AB25" s="35"/>
      <c r="AC25" s="35"/>
      <c r="AD25" s="35"/>
      <c r="AE25" s="35"/>
      <c r="AF25" s="35"/>
      <c r="AG25" s="98"/>
      <c r="AH25" s="34"/>
      <c r="AI25" s="34"/>
      <c r="AJ25" s="34"/>
    </row>
    <row r="26" spans="1:36" ht="18.600000000000001" customHeight="1" x14ac:dyDescent="0.2">
      <c r="A26" s="35"/>
      <c r="B26" s="271" t="s">
        <v>5</v>
      </c>
      <c r="C26" s="271"/>
      <c r="D26" s="35"/>
      <c r="E26" s="33">
        <v>3500000</v>
      </c>
      <c r="F26" s="48"/>
      <c r="G26" s="33">
        <v>4100000</v>
      </c>
      <c r="H26" s="48"/>
      <c r="I26" s="33">
        <v>3800000</v>
      </c>
      <c r="J26" s="43"/>
      <c r="K26" s="33">
        <v>3600000</v>
      </c>
      <c r="L26" s="35"/>
      <c r="M26" s="95">
        <v>15000000</v>
      </c>
      <c r="N26" s="35"/>
      <c r="O26" s="33">
        <v>4300000</v>
      </c>
      <c r="P26" s="48"/>
      <c r="Q26" s="33">
        <v>4200000</v>
      </c>
      <c r="R26" s="48"/>
      <c r="S26" s="33">
        <v>4200000</v>
      </c>
      <c r="T26" s="43"/>
      <c r="U26" s="33">
        <v>4700000</v>
      </c>
      <c r="V26" s="35"/>
      <c r="W26" s="95">
        <v>17400000</v>
      </c>
      <c r="X26" s="33"/>
      <c r="Y26" s="33">
        <f>Y12+Y19</f>
        <v>4300000</v>
      </c>
      <c r="Z26" s="33"/>
      <c r="AA26" s="33">
        <f>AA12+AA19</f>
        <v>4200000</v>
      </c>
      <c r="AB26" s="33"/>
      <c r="AC26" s="33">
        <f>AC12+AC19</f>
        <v>3700000</v>
      </c>
      <c r="AD26" s="33"/>
      <c r="AE26" s="33">
        <f>AE12+AE19</f>
        <v>3500000</v>
      </c>
      <c r="AF26" s="35"/>
      <c r="AG26" s="95">
        <f>Y26+AE26+AA26+AC26</f>
        <v>15700000</v>
      </c>
      <c r="AH26" s="33"/>
      <c r="AI26" s="33"/>
      <c r="AJ26" s="33"/>
    </row>
    <row r="27" spans="1:36" ht="18.600000000000001" customHeight="1" x14ac:dyDescent="0.2">
      <c r="A27" s="35"/>
      <c r="B27" s="271" t="s">
        <v>13</v>
      </c>
      <c r="C27" s="271"/>
      <c r="D27" s="35"/>
      <c r="E27" s="28">
        <v>9500000</v>
      </c>
      <c r="F27" s="48"/>
      <c r="G27" s="28">
        <v>12000000</v>
      </c>
      <c r="H27" s="48"/>
      <c r="I27" s="28">
        <v>11000000</v>
      </c>
      <c r="J27" s="43"/>
      <c r="K27" s="28">
        <v>10400000</v>
      </c>
      <c r="L27" s="35"/>
      <c r="M27" s="96">
        <v>42900000</v>
      </c>
      <c r="N27" s="35"/>
      <c r="O27" s="28">
        <v>10900000</v>
      </c>
      <c r="P27" s="48"/>
      <c r="Q27" s="28">
        <v>11000000</v>
      </c>
      <c r="R27" s="48"/>
      <c r="S27" s="28">
        <v>11500000</v>
      </c>
      <c r="T27" s="43"/>
      <c r="U27" s="28">
        <v>13500000</v>
      </c>
      <c r="V27" s="35"/>
      <c r="W27" s="96">
        <v>46900000</v>
      </c>
      <c r="X27" s="28"/>
      <c r="Y27" s="28">
        <f>Y13+Y20</f>
        <v>10300000</v>
      </c>
      <c r="Z27" s="28"/>
      <c r="AA27" s="28">
        <f>AA13+AA20</f>
        <v>12000000</v>
      </c>
      <c r="AB27" s="28"/>
      <c r="AC27" s="28">
        <f>AC13+AC20</f>
        <v>10300000</v>
      </c>
      <c r="AD27" s="28"/>
      <c r="AE27" s="28">
        <f>AE13+AE20</f>
        <v>9900000</v>
      </c>
      <c r="AF27" s="35"/>
      <c r="AG27" s="96">
        <f>Y27+AE27+AA27+AC27</f>
        <v>42500000</v>
      </c>
      <c r="AH27" s="28"/>
      <c r="AI27" s="28"/>
      <c r="AJ27" s="28"/>
    </row>
    <row r="28" spans="1:36" ht="18.600000000000001" customHeight="1" x14ac:dyDescent="0.2">
      <c r="A28" s="35"/>
      <c r="B28" s="271" t="s">
        <v>14</v>
      </c>
      <c r="C28" s="271"/>
      <c r="D28" s="35"/>
      <c r="E28" s="28">
        <v>6100000</v>
      </c>
      <c r="F28" s="48"/>
      <c r="G28" s="28">
        <v>8200000</v>
      </c>
      <c r="H28" s="48"/>
      <c r="I28" s="28">
        <v>7200000</v>
      </c>
      <c r="J28" s="43"/>
      <c r="K28" s="28">
        <v>6300000</v>
      </c>
      <c r="L28" s="35"/>
      <c r="M28" s="96">
        <v>27800000</v>
      </c>
      <c r="N28" s="35"/>
      <c r="O28" s="28">
        <v>8600000</v>
      </c>
      <c r="P28" s="48"/>
      <c r="Q28" s="28">
        <v>5600000</v>
      </c>
      <c r="R28" s="48"/>
      <c r="S28" s="28">
        <v>7000000</v>
      </c>
      <c r="T28" s="43"/>
      <c r="U28" s="28">
        <v>8600000</v>
      </c>
      <c r="V28" s="35"/>
      <c r="W28" s="96">
        <v>29800000</v>
      </c>
      <c r="X28" s="28"/>
      <c r="Y28" s="28">
        <f>Y14+Y21</f>
        <v>6800000</v>
      </c>
      <c r="Z28" s="28"/>
      <c r="AA28" s="28">
        <f>AA14+AA21</f>
        <v>8100000</v>
      </c>
      <c r="AB28" s="28"/>
      <c r="AC28" s="28">
        <f>AC14+AC21</f>
        <v>6800000</v>
      </c>
      <c r="AD28" s="28"/>
      <c r="AE28" s="28">
        <f>AE14+AE21</f>
        <v>6200000</v>
      </c>
      <c r="AF28" s="35"/>
      <c r="AG28" s="96">
        <f>Y28+AE28+AA28+AC28</f>
        <v>27900000</v>
      </c>
      <c r="AH28" s="28"/>
      <c r="AI28" s="28"/>
      <c r="AJ28" s="28"/>
    </row>
    <row r="29" spans="1:36" ht="18.600000000000001" customHeight="1" x14ac:dyDescent="0.2">
      <c r="A29" s="35"/>
      <c r="B29" s="271" t="s">
        <v>15</v>
      </c>
      <c r="C29" s="271"/>
      <c r="D29" s="35"/>
      <c r="E29" s="28">
        <v>16300000</v>
      </c>
      <c r="F29" s="48"/>
      <c r="G29" s="28">
        <v>17800000</v>
      </c>
      <c r="H29" s="48"/>
      <c r="I29" s="28">
        <v>15900000</v>
      </c>
      <c r="J29" s="43"/>
      <c r="K29" s="28">
        <v>15400000</v>
      </c>
      <c r="L29" s="35"/>
      <c r="M29" s="96">
        <v>65400000</v>
      </c>
      <c r="N29" s="35"/>
      <c r="O29" s="28">
        <v>15000000</v>
      </c>
      <c r="P29" s="48"/>
      <c r="Q29" s="28">
        <v>17300000</v>
      </c>
      <c r="R29" s="48"/>
      <c r="S29" s="28">
        <v>15400000</v>
      </c>
      <c r="T29" s="43"/>
      <c r="U29" s="28">
        <v>21700000</v>
      </c>
      <c r="V29" s="35"/>
      <c r="W29" s="96">
        <v>69400000</v>
      </c>
      <c r="X29" s="28"/>
      <c r="Y29" s="28">
        <f>Y15+Y22</f>
        <v>16100000</v>
      </c>
      <c r="Z29" s="28"/>
      <c r="AA29" s="28">
        <f>AA15+AA22</f>
        <v>16500000</v>
      </c>
      <c r="AB29" s="28"/>
      <c r="AC29" s="28">
        <f>AC15+AC22</f>
        <v>15800000</v>
      </c>
      <c r="AD29" s="28"/>
      <c r="AE29" s="28">
        <f>AE15+AE22</f>
        <v>17000000</v>
      </c>
      <c r="AF29" s="35"/>
      <c r="AG29" s="96">
        <f>Y29+AE29+AA29+AC29</f>
        <v>65400000</v>
      </c>
      <c r="AH29" s="28"/>
      <c r="AI29" s="28"/>
      <c r="AJ29" s="28"/>
    </row>
    <row r="30" spans="1:36" ht="30" customHeight="1" thickBot="1" x14ac:dyDescent="0.25">
      <c r="A30" s="35"/>
      <c r="B30" s="42"/>
      <c r="C30" s="42" t="s">
        <v>109</v>
      </c>
      <c r="D30" s="35"/>
      <c r="E30" s="99">
        <v>35400000</v>
      </c>
      <c r="F30" s="48"/>
      <c r="G30" s="99">
        <v>42100000</v>
      </c>
      <c r="H30" s="48"/>
      <c r="I30" s="99">
        <v>37900000</v>
      </c>
      <c r="J30" s="43"/>
      <c r="K30" s="99">
        <v>35700000</v>
      </c>
      <c r="L30" s="117"/>
      <c r="M30" s="100">
        <v>151100000</v>
      </c>
      <c r="N30" s="35"/>
      <c r="O30" s="99">
        <v>38800000</v>
      </c>
      <c r="P30" s="48"/>
      <c r="Q30" s="99">
        <v>38100000</v>
      </c>
      <c r="R30" s="48"/>
      <c r="S30" s="99">
        <v>38100000</v>
      </c>
      <c r="T30" s="43"/>
      <c r="U30" s="99">
        <v>48500000</v>
      </c>
      <c r="V30" s="117"/>
      <c r="W30" s="100">
        <v>163500000</v>
      </c>
      <c r="X30" s="33"/>
      <c r="Y30" s="99">
        <f>SUM(Y26:Y29)</f>
        <v>37500000</v>
      </c>
      <c r="Z30" s="33"/>
      <c r="AA30" s="99">
        <f>SUM(AA26:AA29)</f>
        <v>40800000</v>
      </c>
      <c r="AB30" s="33"/>
      <c r="AC30" s="99">
        <f>SUM(AC26:AC29)</f>
        <v>36600000</v>
      </c>
      <c r="AD30" s="33"/>
      <c r="AE30" s="99">
        <f>SUM(AE26:AE29)</f>
        <v>36600000</v>
      </c>
      <c r="AF30" s="117"/>
      <c r="AG30" s="100">
        <f>SUM(AG26:AG29)</f>
        <v>151500000</v>
      </c>
      <c r="AH30" s="33"/>
      <c r="AI30" s="33"/>
      <c r="AJ30" s="33"/>
    </row>
    <row r="31" spans="1:36" ht="18.600000000000001" customHeight="1" thickTop="1" x14ac:dyDescent="0.2">
      <c r="A31" s="35"/>
      <c r="B31" s="35"/>
      <c r="C31" s="35"/>
      <c r="D31" s="35"/>
      <c r="E31" s="14"/>
      <c r="F31" s="43"/>
      <c r="G31" s="14"/>
      <c r="H31" s="43"/>
      <c r="I31" s="14"/>
      <c r="J31" s="43"/>
      <c r="K31" s="14"/>
      <c r="L31" s="35"/>
      <c r="M31" s="41"/>
      <c r="N31" s="35"/>
      <c r="O31" s="14"/>
      <c r="P31" s="43"/>
      <c r="Q31" s="14"/>
      <c r="R31" s="43"/>
      <c r="S31" s="4"/>
      <c r="T31" s="43"/>
      <c r="U31" s="4"/>
      <c r="V31" s="35"/>
      <c r="W31" s="41"/>
      <c r="X31" s="34"/>
      <c r="Y31" s="14"/>
      <c r="Z31" s="34"/>
      <c r="AA31" s="14"/>
      <c r="AB31" s="27"/>
      <c r="AC31" s="14"/>
      <c r="AD31" s="27"/>
      <c r="AE31" s="4"/>
      <c r="AF31" s="35"/>
      <c r="AG31" s="41"/>
      <c r="AH31" s="34"/>
      <c r="AI31" s="34"/>
      <c r="AJ31" s="34"/>
    </row>
    <row r="32" spans="1:36" ht="18.600000000000001" customHeight="1" x14ac:dyDescent="0.2">
      <c r="A32" s="35"/>
      <c r="B32" s="35"/>
      <c r="C32" s="35"/>
      <c r="D32" s="35"/>
      <c r="E32" s="27"/>
      <c r="F32" s="43"/>
      <c r="G32" s="2"/>
      <c r="H32" s="43"/>
      <c r="I32" s="2"/>
      <c r="J32" s="43"/>
      <c r="K32"/>
      <c r="L32" s="35"/>
      <c r="M32" s="35"/>
      <c r="N32" s="35"/>
      <c r="O32" s="27"/>
      <c r="P32" s="43"/>
      <c r="Q32" s="2"/>
      <c r="R32" s="43"/>
      <c r="S32" s="2"/>
      <c r="T32" s="43"/>
      <c r="U32" s="2"/>
      <c r="V32" s="35"/>
      <c r="W32" s="35"/>
      <c r="X32" s="35"/>
      <c r="Y32" s="27"/>
      <c r="Z32" s="35"/>
      <c r="AA32" s="27"/>
      <c r="AB32" s="27"/>
      <c r="AC32" s="27"/>
      <c r="AD32" s="27"/>
      <c r="AE32" s="2"/>
      <c r="AF32" s="35"/>
      <c r="AG32" s="35"/>
      <c r="AH32" s="35"/>
      <c r="AI32" s="35"/>
      <c r="AJ32" s="35"/>
    </row>
    <row r="33" spans="1:36" ht="18.600000000000001" customHeight="1" x14ac:dyDescent="0.2">
      <c r="A33" s="35"/>
      <c r="B33" s="35"/>
      <c r="C33" s="35"/>
      <c r="D33" s="35"/>
      <c r="E33" s="35"/>
      <c r="F33" s="43"/>
      <c r="G33" s="43"/>
      <c r="H33" s="43"/>
      <c r="I33" s="43"/>
      <c r="J33" s="43"/>
      <c r="K33" s="35"/>
      <c r="L33" s="35"/>
      <c r="M33" s="35"/>
      <c r="N33" s="35"/>
      <c r="O33" s="35"/>
      <c r="P33" s="43"/>
      <c r="Q33" s="43"/>
      <c r="R33" s="43"/>
      <c r="S33" s="43"/>
      <c r="T33" s="43"/>
      <c r="U33" s="35"/>
      <c r="V33" s="35"/>
      <c r="W33" s="35"/>
      <c r="X33" s="35"/>
      <c r="Y33" s="35"/>
      <c r="Z33" s="35"/>
      <c r="AA33" s="35"/>
      <c r="AB33" s="35"/>
      <c r="AC33" s="35"/>
      <c r="AD33" s="35"/>
      <c r="AE33" s="35"/>
      <c r="AF33" s="35"/>
      <c r="AG33" s="35"/>
      <c r="AH33" s="35"/>
      <c r="AI33" s="35"/>
      <c r="AJ33" s="35"/>
    </row>
    <row r="34" spans="1:36" ht="18.600000000000001" customHeight="1" x14ac:dyDescent="0.2">
      <c r="A34" s="35"/>
      <c r="B34" s="35"/>
      <c r="C34" s="35"/>
      <c r="D34" s="35"/>
      <c r="E34" s="35"/>
      <c r="F34" s="43"/>
      <c r="G34" s="43"/>
      <c r="H34" s="43"/>
      <c r="I34" s="43"/>
      <c r="J34" s="43"/>
      <c r="K34" s="35"/>
      <c r="L34" s="35"/>
      <c r="M34" s="35"/>
      <c r="N34" s="35"/>
      <c r="O34" s="35"/>
      <c r="P34" s="43"/>
      <c r="Q34" s="43"/>
      <c r="R34" s="43"/>
      <c r="S34" s="43"/>
      <c r="T34" s="43"/>
      <c r="U34" s="35"/>
      <c r="V34" s="35"/>
      <c r="W34" s="35"/>
      <c r="X34" s="35"/>
      <c r="Y34" s="35"/>
      <c r="Z34" s="35"/>
      <c r="AA34" s="35"/>
      <c r="AB34" s="35"/>
      <c r="AC34" s="35"/>
      <c r="AD34" s="35"/>
      <c r="AE34" s="35"/>
      <c r="AF34" s="35"/>
      <c r="AG34" s="35"/>
      <c r="AH34" s="35"/>
      <c r="AI34" s="35"/>
      <c r="AJ34" s="35"/>
    </row>
    <row r="35" spans="1:36" ht="18.600000000000001" customHeight="1" x14ac:dyDescent="0.2">
      <c r="A35" s="35"/>
      <c r="B35" s="35"/>
      <c r="C35" s="35"/>
      <c r="D35" s="35"/>
      <c r="E35" s="35"/>
      <c r="F35" s="43"/>
      <c r="G35" s="43"/>
      <c r="H35" s="43"/>
      <c r="I35" s="43"/>
      <c r="J35" s="43"/>
      <c r="K35" s="35"/>
      <c r="L35" s="35"/>
      <c r="M35" s="35"/>
      <c r="N35" s="35"/>
      <c r="O35" s="35"/>
      <c r="P35" s="43"/>
      <c r="Q35" s="43"/>
      <c r="R35" s="43"/>
      <c r="S35" s="43"/>
      <c r="T35" s="43"/>
      <c r="U35" s="35"/>
      <c r="V35" s="35"/>
      <c r="W35" s="35"/>
      <c r="X35" s="35"/>
      <c r="Y35" s="35"/>
      <c r="Z35" s="35"/>
      <c r="AA35" s="35"/>
      <c r="AB35" s="35"/>
      <c r="AC35" s="35"/>
      <c r="AD35" s="35"/>
      <c r="AE35" s="35"/>
      <c r="AF35" s="35"/>
      <c r="AG35" s="35"/>
      <c r="AH35" s="35"/>
      <c r="AI35" s="35"/>
      <c r="AJ35" s="35"/>
    </row>
    <row r="36" spans="1:36" ht="18.600000000000001" customHeight="1" x14ac:dyDescent="0.2">
      <c r="A36" s="35"/>
      <c r="B36" s="35"/>
      <c r="C36" s="35"/>
      <c r="D36" s="35"/>
      <c r="E36" s="35"/>
      <c r="F36" s="43"/>
      <c r="G36" s="43"/>
      <c r="H36" s="43"/>
      <c r="I36" s="43"/>
      <c r="J36" s="43"/>
      <c r="K36" s="35"/>
      <c r="L36" s="35"/>
      <c r="M36" s="35"/>
      <c r="N36" s="35"/>
      <c r="O36" s="35"/>
      <c r="P36" s="43"/>
      <c r="Q36" s="43"/>
      <c r="R36" s="43"/>
      <c r="S36" s="43"/>
      <c r="T36" s="43"/>
      <c r="U36" s="35"/>
      <c r="V36" s="35"/>
      <c r="W36" s="35"/>
      <c r="X36" s="35"/>
      <c r="Y36" s="35"/>
      <c r="Z36" s="35"/>
      <c r="AA36" s="35"/>
      <c r="AB36" s="35"/>
      <c r="AC36" s="35"/>
      <c r="AD36" s="35"/>
      <c r="AE36" s="35"/>
      <c r="AF36" s="35"/>
      <c r="AG36" s="35"/>
      <c r="AH36" s="35"/>
      <c r="AI36" s="35"/>
      <c r="AJ36" s="35"/>
    </row>
    <row r="37" spans="1:36" ht="18.600000000000001" customHeight="1" x14ac:dyDescent="0.2">
      <c r="A37" s="35"/>
      <c r="B37" s="35"/>
      <c r="C37" s="35"/>
      <c r="D37" s="35"/>
      <c r="E37" s="35"/>
      <c r="F37" s="43"/>
      <c r="G37" s="43"/>
      <c r="H37" s="43"/>
      <c r="I37" s="43"/>
      <c r="J37" s="43"/>
      <c r="K37" s="35"/>
      <c r="L37" s="35"/>
      <c r="M37" s="35"/>
      <c r="N37" s="35"/>
      <c r="O37" s="35"/>
      <c r="P37" s="43"/>
      <c r="Q37" s="43"/>
      <c r="R37" s="43"/>
      <c r="S37" s="43"/>
      <c r="T37" s="43"/>
      <c r="U37" s="35"/>
      <c r="V37" s="35"/>
      <c r="W37" s="35"/>
      <c r="X37" s="35"/>
      <c r="Y37" s="35"/>
      <c r="Z37" s="35"/>
      <c r="AA37" s="35"/>
      <c r="AB37" s="35"/>
      <c r="AC37" s="35"/>
      <c r="AD37" s="35"/>
      <c r="AE37" s="35"/>
      <c r="AF37" s="35"/>
      <c r="AG37" s="35"/>
      <c r="AH37" s="35"/>
      <c r="AI37" s="35"/>
      <c r="AJ37" s="35"/>
    </row>
    <row r="38" spans="1:36" ht="18.600000000000001" customHeight="1" x14ac:dyDescent="0.2">
      <c r="A38" s="35"/>
      <c r="B38" s="35"/>
      <c r="C38" s="35"/>
      <c r="D38" s="35"/>
      <c r="E38" s="35"/>
      <c r="F38" s="43"/>
      <c r="G38" s="43"/>
      <c r="H38" s="43"/>
      <c r="I38" s="43"/>
      <c r="J38" s="43"/>
      <c r="K38" s="35"/>
      <c r="L38" s="35"/>
      <c r="M38" s="35"/>
      <c r="N38" s="35"/>
      <c r="O38" s="35"/>
      <c r="P38" s="43"/>
      <c r="Q38" s="43"/>
      <c r="R38" s="43"/>
      <c r="S38" s="43"/>
      <c r="T38" s="43"/>
      <c r="U38" s="35"/>
      <c r="V38" s="35"/>
      <c r="W38" s="35"/>
      <c r="X38" s="35"/>
      <c r="Y38" s="35"/>
      <c r="Z38" s="35"/>
      <c r="AA38" s="35"/>
      <c r="AB38" s="35"/>
      <c r="AC38" s="35"/>
      <c r="AD38" s="35"/>
      <c r="AE38" s="35"/>
      <c r="AF38" s="35"/>
      <c r="AG38" s="35"/>
      <c r="AH38" s="35"/>
      <c r="AI38" s="35"/>
      <c r="AJ38" s="35"/>
    </row>
    <row r="39" spans="1:36" ht="18.600000000000001" customHeight="1" x14ac:dyDescent="0.2">
      <c r="A39" s="35"/>
      <c r="B39" s="35"/>
      <c r="C39" s="35"/>
      <c r="D39" s="35"/>
      <c r="E39" s="35"/>
      <c r="F39" s="43"/>
      <c r="G39" s="43"/>
      <c r="H39" s="43"/>
      <c r="I39" s="43"/>
      <c r="J39" s="43"/>
      <c r="K39" s="35"/>
      <c r="L39" s="35"/>
      <c r="M39" s="35"/>
      <c r="N39" s="35"/>
      <c r="O39" s="35"/>
      <c r="P39" s="43"/>
      <c r="Q39" s="43"/>
      <c r="R39" s="43"/>
      <c r="S39" s="43"/>
      <c r="T39" s="43"/>
      <c r="U39" s="35"/>
      <c r="V39" s="35"/>
      <c r="W39" s="35"/>
      <c r="X39" s="35"/>
      <c r="Y39" s="35"/>
      <c r="Z39" s="35"/>
      <c r="AA39" s="35"/>
      <c r="AB39" s="35"/>
      <c r="AC39" s="35"/>
      <c r="AD39" s="35"/>
      <c r="AE39" s="35"/>
      <c r="AF39" s="35"/>
      <c r="AG39" s="35"/>
      <c r="AH39" s="35"/>
      <c r="AI39" s="35"/>
      <c r="AJ39" s="35"/>
    </row>
    <row r="40" spans="1:36" ht="18.600000000000001" customHeight="1" x14ac:dyDescent="0.2">
      <c r="A40" s="35"/>
      <c r="B40" s="35"/>
      <c r="C40" s="35"/>
      <c r="D40" s="35"/>
      <c r="E40" s="35"/>
      <c r="F40" s="43"/>
      <c r="G40" s="43"/>
      <c r="H40" s="43"/>
      <c r="I40" s="43"/>
      <c r="J40" s="43"/>
      <c r="K40" s="35"/>
      <c r="L40" s="35"/>
      <c r="M40" s="35"/>
      <c r="N40" s="35"/>
      <c r="O40" s="35"/>
      <c r="P40" s="43"/>
      <c r="Q40" s="43"/>
      <c r="R40" s="43"/>
      <c r="S40" s="43"/>
      <c r="T40" s="43"/>
      <c r="U40" s="35"/>
      <c r="V40" s="35"/>
      <c r="W40" s="35"/>
      <c r="X40" s="35"/>
      <c r="Y40" s="35"/>
      <c r="Z40" s="35"/>
      <c r="AA40" s="35"/>
      <c r="AB40" s="35"/>
      <c r="AC40" s="35"/>
      <c r="AD40" s="35"/>
      <c r="AE40" s="35"/>
      <c r="AF40" s="35"/>
      <c r="AG40" s="35"/>
      <c r="AH40" s="35"/>
      <c r="AI40" s="35"/>
      <c r="AJ40" s="35"/>
    </row>
    <row r="41" spans="1:36" ht="18.600000000000001" customHeight="1" x14ac:dyDescent="0.2">
      <c r="A41" s="35"/>
      <c r="B41" s="35"/>
      <c r="C41" s="35"/>
      <c r="D41" s="35"/>
      <c r="E41" s="35"/>
      <c r="F41" s="43"/>
      <c r="G41" s="43"/>
      <c r="H41" s="43"/>
      <c r="I41" s="43"/>
      <c r="J41" s="43"/>
      <c r="K41" s="35"/>
      <c r="L41" s="35"/>
      <c r="M41" s="35"/>
      <c r="N41" s="35"/>
      <c r="O41" s="35"/>
      <c r="P41" s="43"/>
      <c r="Q41" s="43"/>
      <c r="R41" s="43"/>
      <c r="S41" s="43"/>
      <c r="T41" s="43"/>
      <c r="U41" s="35"/>
      <c r="V41" s="35"/>
      <c r="W41" s="35"/>
      <c r="X41" s="35"/>
      <c r="Y41" s="35"/>
      <c r="Z41" s="35"/>
      <c r="AA41" s="35"/>
      <c r="AB41" s="35"/>
      <c r="AC41" s="35"/>
      <c r="AD41" s="35"/>
      <c r="AE41" s="35"/>
      <c r="AF41" s="35"/>
      <c r="AG41" s="35"/>
      <c r="AH41" s="35"/>
      <c r="AI41" s="35"/>
      <c r="AJ41" s="35"/>
    </row>
    <row r="42" spans="1:36" ht="18.600000000000001" customHeight="1" x14ac:dyDescent="0.2">
      <c r="A42" s="35"/>
      <c r="B42" s="35"/>
      <c r="C42" s="35"/>
      <c r="D42" s="35"/>
      <c r="E42" s="35"/>
      <c r="F42" s="43"/>
      <c r="G42" s="43"/>
      <c r="H42" s="43"/>
      <c r="I42" s="43"/>
      <c r="J42" s="43"/>
      <c r="K42" s="35"/>
      <c r="L42" s="35"/>
      <c r="M42" s="35"/>
      <c r="N42" s="35"/>
      <c r="O42" s="35"/>
      <c r="P42" s="43"/>
      <c r="Q42" s="43"/>
      <c r="R42" s="43"/>
      <c r="S42" s="43"/>
      <c r="T42" s="43"/>
      <c r="U42" s="35"/>
      <c r="V42" s="35"/>
      <c r="W42" s="35"/>
      <c r="X42" s="35"/>
      <c r="Y42" s="35"/>
      <c r="Z42" s="35"/>
      <c r="AA42" s="35"/>
      <c r="AB42" s="35"/>
      <c r="AC42" s="35"/>
      <c r="AD42" s="35"/>
      <c r="AE42" s="35"/>
      <c r="AF42" s="35"/>
      <c r="AG42" s="35"/>
      <c r="AH42" s="35"/>
      <c r="AI42" s="35"/>
      <c r="AJ42" s="35"/>
    </row>
    <row r="43" spans="1:36" ht="18.600000000000001" customHeight="1" x14ac:dyDescent="0.2">
      <c r="A43" s="35"/>
      <c r="B43" s="35"/>
      <c r="C43" s="35"/>
      <c r="D43" s="35"/>
      <c r="E43" s="35"/>
      <c r="F43" s="43"/>
      <c r="G43" s="43"/>
      <c r="H43" s="43"/>
      <c r="I43" s="43"/>
      <c r="J43" s="43"/>
      <c r="K43" s="35"/>
      <c r="L43" s="35"/>
      <c r="M43" s="35"/>
      <c r="N43" s="35"/>
      <c r="O43" s="35"/>
      <c r="P43" s="43"/>
      <c r="Q43" s="43"/>
      <c r="R43" s="43"/>
      <c r="S43" s="43"/>
      <c r="T43" s="43"/>
      <c r="U43" s="35"/>
      <c r="V43" s="35"/>
      <c r="W43" s="35"/>
      <c r="X43" s="35"/>
      <c r="Y43" s="35"/>
      <c r="Z43" s="35"/>
      <c r="AA43" s="35"/>
      <c r="AB43" s="35"/>
      <c r="AC43" s="35"/>
      <c r="AD43" s="35"/>
      <c r="AE43" s="35"/>
      <c r="AF43" s="35"/>
      <c r="AG43" s="35"/>
      <c r="AH43" s="35"/>
      <c r="AI43" s="35"/>
      <c r="AJ43" s="35"/>
    </row>
    <row r="44" spans="1:36" ht="18.600000000000001" customHeight="1" x14ac:dyDescent="0.2">
      <c r="A44" s="35"/>
      <c r="B44" s="35"/>
      <c r="C44" s="35"/>
      <c r="D44" s="35"/>
      <c r="E44" s="35"/>
      <c r="F44" s="43"/>
      <c r="G44" s="43"/>
      <c r="H44" s="43"/>
      <c r="I44" s="43"/>
      <c r="J44" s="43"/>
      <c r="K44" s="35"/>
      <c r="L44" s="35"/>
      <c r="M44" s="35"/>
      <c r="N44" s="35"/>
      <c r="O44" s="35"/>
      <c r="P44" s="43"/>
      <c r="Q44" s="43"/>
      <c r="R44" s="43"/>
      <c r="S44" s="43"/>
      <c r="T44" s="43"/>
      <c r="U44" s="35"/>
      <c r="V44" s="35"/>
      <c r="W44" s="35"/>
      <c r="X44" s="35"/>
      <c r="Y44" s="35"/>
      <c r="Z44" s="35"/>
      <c r="AA44" s="35"/>
      <c r="AB44" s="35"/>
      <c r="AC44" s="35"/>
      <c r="AD44" s="35"/>
      <c r="AE44" s="35"/>
      <c r="AF44" s="35"/>
      <c r="AG44" s="35"/>
      <c r="AH44" s="35"/>
      <c r="AI44" s="35"/>
      <c r="AJ44" s="35"/>
    </row>
    <row r="45" spans="1:36" ht="18.600000000000001" customHeight="1" x14ac:dyDescent="0.2">
      <c r="A45" s="35"/>
      <c r="B45" s="35"/>
      <c r="C45" s="35"/>
      <c r="D45" s="35"/>
      <c r="E45" s="35"/>
      <c r="F45" s="43"/>
      <c r="G45" s="43"/>
      <c r="H45" s="43"/>
      <c r="I45" s="43"/>
      <c r="J45" s="43"/>
      <c r="K45" s="35"/>
      <c r="L45" s="35"/>
      <c r="M45" s="35"/>
      <c r="N45" s="35"/>
      <c r="O45" s="35"/>
      <c r="P45" s="43"/>
      <c r="Q45" s="43"/>
      <c r="R45" s="43"/>
      <c r="S45" s="43"/>
      <c r="T45" s="43"/>
      <c r="U45" s="35"/>
      <c r="V45" s="35"/>
      <c r="W45" s="35"/>
      <c r="X45" s="35"/>
      <c r="Y45" s="35"/>
      <c r="Z45" s="35"/>
      <c r="AA45" s="35"/>
      <c r="AB45" s="35"/>
      <c r="AC45" s="35"/>
      <c r="AD45" s="35"/>
      <c r="AE45" s="35"/>
      <c r="AF45" s="35"/>
      <c r="AG45" s="35"/>
      <c r="AH45" s="35"/>
      <c r="AI45" s="35"/>
      <c r="AJ45" s="35"/>
    </row>
    <row r="46" spans="1:36" ht="18.600000000000001" customHeight="1" x14ac:dyDescent="0.2">
      <c r="A46" s="35"/>
      <c r="B46" s="35"/>
      <c r="C46" s="35"/>
      <c r="D46" s="35"/>
      <c r="E46" s="35"/>
      <c r="F46" s="43"/>
      <c r="G46" s="43"/>
      <c r="H46" s="43"/>
      <c r="I46" s="43"/>
      <c r="J46" s="43"/>
      <c r="K46" s="35"/>
      <c r="L46" s="35"/>
      <c r="M46" s="35"/>
      <c r="N46" s="35"/>
      <c r="O46" s="35"/>
      <c r="P46" s="43"/>
      <c r="Q46" s="43"/>
      <c r="R46" s="43"/>
      <c r="S46" s="43"/>
      <c r="T46" s="43"/>
      <c r="U46" s="35"/>
      <c r="V46" s="35"/>
      <c r="W46" s="35"/>
      <c r="X46" s="35"/>
      <c r="Y46" s="35"/>
      <c r="Z46" s="35"/>
      <c r="AA46" s="35"/>
      <c r="AB46" s="35"/>
      <c r="AC46" s="35"/>
      <c r="AD46" s="35"/>
      <c r="AE46" s="35"/>
      <c r="AF46" s="35"/>
      <c r="AG46" s="35"/>
      <c r="AH46" s="35"/>
      <c r="AI46" s="35"/>
      <c r="AJ46" s="35"/>
    </row>
    <row r="47" spans="1:36" ht="18.600000000000001" customHeight="1" x14ac:dyDescent="0.2">
      <c r="A47" s="35"/>
      <c r="B47" s="35"/>
      <c r="C47" s="35"/>
      <c r="D47" s="35"/>
      <c r="E47" s="35"/>
      <c r="F47" s="43"/>
      <c r="G47" s="43"/>
      <c r="H47" s="43"/>
      <c r="I47" s="43"/>
      <c r="J47" s="43"/>
      <c r="K47" s="35"/>
      <c r="L47" s="35"/>
      <c r="M47" s="35"/>
      <c r="N47" s="35"/>
      <c r="O47" s="35"/>
      <c r="P47" s="43"/>
      <c r="Q47" s="43"/>
      <c r="R47" s="43"/>
      <c r="S47" s="43"/>
      <c r="T47" s="43"/>
      <c r="U47" s="35"/>
      <c r="V47" s="35"/>
      <c r="W47" s="35"/>
      <c r="X47" s="35"/>
      <c r="Y47" s="35"/>
      <c r="Z47" s="35"/>
      <c r="AA47" s="35"/>
      <c r="AB47" s="35"/>
      <c r="AC47" s="35"/>
      <c r="AD47" s="35"/>
      <c r="AE47" s="35"/>
      <c r="AF47" s="35"/>
      <c r="AG47" s="35"/>
      <c r="AH47" s="35"/>
      <c r="AI47" s="35"/>
      <c r="AJ47" s="35"/>
    </row>
    <row r="48" spans="1:36" ht="18.600000000000001" customHeight="1" x14ac:dyDescent="0.2">
      <c r="A48" s="35"/>
      <c r="B48" s="35"/>
      <c r="C48" s="35"/>
      <c r="D48" s="35"/>
      <c r="E48" s="35"/>
      <c r="F48" s="43"/>
      <c r="G48" s="43"/>
      <c r="H48" s="43"/>
      <c r="I48" s="43"/>
      <c r="J48" s="43"/>
      <c r="K48" s="35"/>
      <c r="L48" s="35"/>
      <c r="M48" s="35"/>
      <c r="N48" s="35"/>
      <c r="O48" s="35"/>
      <c r="P48" s="43"/>
      <c r="Q48" s="43"/>
      <c r="R48" s="43"/>
      <c r="S48" s="43"/>
      <c r="T48" s="43"/>
      <c r="U48" s="35"/>
      <c r="V48" s="35"/>
      <c r="W48" s="35"/>
      <c r="X48" s="35"/>
      <c r="Y48" s="35"/>
      <c r="Z48" s="35"/>
      <c r="AA48" s="35"/>
      <c r="AB48" s="35"/>
      <c r="AC48" s="35"/>
      <c r="AD48" s="35"/>
      <c r="AE48" s="35"/>
      <c r="AF48" s="35"/>
      <c r="AG48" s="35"/>
      <c r="AH48" s="35"/>
      <c r="AI48" s="35"/>
      <c r="AJ48" s="35"/>
    </row>
    <row r="49" spans="1:36" ht="18.600000000000001" customHeight="1" x14ac:dyDescent="0.2">
      <c r="A49" s="35"/>
      <c r="B49" s="35"/>
      <c r="C49" s="35"/>
      <c r="D49" s="35"/>
      <c r="E49" s="43"/>
      <c r="F49" s="43"/>
      <c r="G49" s="43"/>
      <c r="H49" s="43"/>
      <c r="I49" s="43"/>
      <c r="J49" s="43"/>
      <c r="K49" s="35"/>
      <c r="L49" s="35"/>
      <c r="M49" s="35"/>
      <c r="N49" s="35"/>
      <c r="O49" s="43"/>
      <c r="P49" s="43"/>
      <c r="Q49" s="43"/>
      <c r="R49" s="43"/>
      <c r="S49" s="43"/>
      <c r="T49" s="43"/>
      <c r="U49" s="35"/>
      <c r="V49" s="35"/>
      <c r="W49" s="35"/>
      <c r="X49" s="35"/>
      <c r="Y49" s="43"/>
      <c r="Z49" s="35"/>
      <c r="AA49" s="43"/>
      <c r="AB49" s="43"/>
      <c r="AC49" s="43"/>
      <c r="AD49" s="43"/>
      <c r="AE49" s="35"/>
      <c r="AF49" s="35"/>
      <c r="AG49" s="35"/>
      <c r="AH49" s="35"/>
      <c r="AI49" s="35"/>
      <c r="AJ49" s="35"/>
    </row>
    <row r="50" spans="1:36" ht="18.600000000000001" customHeight="1" x14ac:dyDescent="0.2">
      <c r="A50" s="35"/>
      <c r="B50" s="35"/>
      <c r="C50" s="35"/>
      <c r="D50" s="35"/>
      <c r="E50" s="43"/>
      <c r="F50" s="43"/>
      <c r="G50" s="43"/>
      <c r="H50" s="43"/>
      <c r="I50" s="43"/>
      <c r="J50" s="43"/>
      <c r="K50" s="35"/>
      <c r="L50" s="35"/>
      <c r="M50" s="35"/>
      <c r="N50" s="35"/>
      <c r="O50" s="43"/>
      <c r="P50" s="43"/>
      <c r="Q50" s="43"/>
      <c r="R50" s="43"/>
      <c r="S50" s="43"/>
      <c r="T50" s="43"/>
      <c r="U50" s="35"/>
      <c r="V50" s="35"/>
      <c r="W50" s="35"/>
      <c r="X50" s="35"/>
      <c r="Y50" s="43"/>
      <c r="Z50" s="35"/>
      <c r="AA50" s="43"/>
      <c r="AB50" s="43"/>
      <c r="AC50" s="43"/>
      <c r="AD50" s="43"/>
      <c r="AE50" s="35"/>
      <c r="AF50" s="35"/>
      <c r="AG50" s="35"/>
      <c r="AH50" s="35"/>
      <c r="AI50" s="35"/>
      <c r="AJ50" s="35"/>
    </row>
    <row r="51" spans="1:36" ht="18.600000000000001" customHeight="1" x14ac:dyDescent="0.2">
      <c r="A51" s="35"/>
      <c r="B51" s="35"/>
      <c r="C51" s="35"/>
      <c r="D51" s="35"/>
      <c r="E51" s="43"/>
      <c r="F51" s="43"/>
      <c r="G51" s="43"/>
      <c r="H51" s="43"/>
      <c r="I51" s="43"/>
      <c r="J51" s="43"/>
      <c r="K51" s="35"/>
      <c r="L51" s="35"/>
      <c r="M51" s="35"/>
      <c r="N51" s="35"/>
      <c r="O51" s="43"/>
      <c r="P51" s="43"/>
      <c r="Q51" s="43"/>
      <c r="R51" s="43"/>
      <c r="S51" s="43"/>
      <c r="T51" s="43"/>
      <c r="U51" s="35"/>
      <c r="V51" s="35"/>
      <c r="W51" s="35"/>
      <c r="X51" s="35"/>
      <c r="Y51" s="43"/>
      <c r="Z51" s="35"/>
      <c r="AA51" s="43"/>
      <c r="AB51" s="43"/>
      <c r="AC51" s="43"/>
      <c r="AD51" s="43"/>
      <c r="AE51" s="35"/>
      <c r="AF51" s="35"/>
      <c r="AG51" s="35"/>
      <c r="AH51" s="35"/>
      <c r="AI51" s="35"/>
      <c r="AJ51" s="35"/>
    </row>
    <row r="52" spans="1:36" ht="18.600000000000001" customHeight="1" x14ac:dyDescent="0.2">
      <c r="A52" s="35"/>
      <c r="B52" s="35"/>
      <c r="C52" s="35"/>
      <c r="D52" s="35"/>
      <c r="E52" s="43"/>
      <c r="F52" s="43"/>
      <c r="G52" s="43"/>
      <c r="H52" s="43"/>
      <c r="I52" s="43"/>
      <c r="J52" s="43"/>
      <c r="K52" s="43"/>
      <c r="L52" s="118"/>
      <c r="M52" s="27"/>
      <c r="N52" s="35"/>
      <c r="O52" s="43"/>
      <c r="P52" s="43"/>
      <c r="Q52" s="43"/>
      <c r="R52" s="43"/>
      <c r="S52" s="43"/>
      <c r="T52" s="43"/>
      <c r="U52" s="43"/>
      <c r="V52" s="118"/>
      <c r="W52" s="27"/>
      <c r="X52" s="27"/>
      <c r="Y52" s="43"/>
      <c r="Z52" s="27"/>
      <c r="AA52" s="43"/>
      <c r="AB52" s="43"/>
      <c r="AC52" s="43"/>
      <c r="AD52" s="43"/>
      <c r="AE52" s="43"/>
      <c r="AF52" s="118"/>
      <c r="AG52" s="27"/>
      <c r="AH52" s="27"/>
      <c r="AI52" s="27"/>
      <c r="AJ52" s="27"/>
    </row>
    <row r="53" spans="1:36" ht="18.600000000000001" customHeight="1" x14ac:dyDescent="0.2">
      <c r="A53" s="35"/>
      <c r="B53" s="35"/>
      <c r="C53" s="35"/>
      <c r="D53" s="35"/>
      <c r="E53" s="43"/>
      <c r="F53" s="43"/>
      <c r="G53" s="43"/>
      <c r="H53" s="43"/>
      <c r="I53" s="43"/>
      <c r="J53" s="43"/>
      <c r="K53" s="43"/>
      <c r="L53" s="118"/>
      <c r="M53" s="27"/>
      <c r="N53" s="35"/>
      <c r="O53" s="43"/>
      <c r="P53" s="43"/>
      <c r="Q53" s="43"/>
      <c r="R53" s="43"/>
      <c r="S53" s="43"/>
      <c r="T53" s="43"/>
      <c r="U53" s="43"/>
      <c r="V53" s="118"/>
      <c r="W53" s="27"/>
      <c r="X53" s="27"/>
      <c r="Y53" s="43"/>
      <c r="Z53" s="27"/>
      <c r="AA53" s="43"/>
      <c r="AB53" s="43"/>
      <c r="AC53" s="43"/>
      <c r="AD53" s="43"/>
      <c r="AE53" s="43"/>
      <c r="AF53" s="118"/>
      <c r="AG53" s="27"/>
      <c r="AH53" s="27"/>
      <c r="AI53" s="27"/>
      <c r="AJ53" s="27"/>
    </row>
    <row r="54" spans="1:36" ht="18.600000000000001" customHeight="1" x14ac:dyDescent="0.2">
      <c r="A54" s="35"/>
      <c r="B54" s="35"/>
      <c r="C54" s="35"/>
      <c r="D54" s="35"/>
      <c r="E54" s="43"/>
      <c r="F54" s="43"/>
      <c r="G54" s="43"/>
      <c r="H54" s="43"/>
      <c r="I54" s="43"/>
      <c r="J54" s="43"/>
      <c r="K54" s="43"/>
      <c r="L54" s="118"/>
      <c r="M54" s="27"/>
      <c r="N54" s="35"/>
      <c r="O54" s="43"/>
      <c r="P54" s="43"/>
      <c r="Q54" s="43"/>
      <c r="R54" s="43"/>
      <c r="S54" s="43"/>
      <c r="T54" s="43"/>
      <c r="U54" s="43"/>
      <c r="V54" s="118"/>
      <c r="W54" s="27"/>
      <c r="X54" s="27"/>
      <c r="Y54" s="43"/>
      <c r="Z54" s="27"/>
      <c r="AA54" s="43"/>
      <c r="AB54" s="43"/>
      <c r="AC54" s="43"/>
      <c r="AD54" s="43"/>
      <c r="AE54" s="43"/>
      <c r="AF54" s="118"/>
      <c r="AG54" s="27"/>
      <c r="AH54" s="27"/>
      <c r="AI54" s="27"/>
      <c r="AJ54" s="27"/>
    </row>
    <row r="55" spans="1:36" ht="18.600000000000001" customHeight="1" x14ac:dyDescent="0.2">
      <c r="A55" s="35"/>
      <c r="B55" s="35"/>
      <c r="C55" s="35"/>
      <c r="D55" s="35"/>
      <c r="E55" s="43"/>
      <c r="F55" s="43"/>
      <c r="G55" s="43"/>
      <c r="H55" s="43"/>
      <c r="I55" s="43"/>
      <c r="J55" s="43"/>
      <c r="K55" s="43"/>
      <c r="L55" s="118"/>
      <c r="M55" s="27"/>
      <c r="N55" s="35"/>
      <c r="O55" s="43"/>
      <c r="P55" s="43"/>
      <c r="Q55" s="43"/>
      <c r="R55" s="43"/>
      <c r="S55" s="43"/>
      <c r="T55" s="43"/>
      <c r="U55" s="43"/>
      <c r="V55" s="118"/>
      <c r="W55" s="27"/>
      <c r="X55" s="27"/>
      <c r="Y55" s="43"/>
      <c r="Z55" s="27"/>
      <c r="AA55" s="43"/>
      <c r="AB55" s="43"/>
      <c r="AC55" s="43"/>
      <c r="AD55" s="43"/>
      <c r="AE55" s="43"/>
      <c r="AF55" s="118"/>
      <c r="AG55" s="27"/>
      <c r="AH55" s="27"/>
      <c r="AI55" s="27"/>
      <c r="AJ55" s="27"/>
    </row>
    <row r="56" spans="1:36" ht="18.600000000000001" customHeight="1" x14ac:dyDescent="0.2">
      <c r="A56" s="35"/>
      <c r="B56" s="35"/>
      <c r="C56" s="35"/>
      <c r="D56" s="35"/>
      <c r="E56" s="43"/>
      <c r="F56" s="43"/>
      <c r="G56" s="43"/>
      <c r="H56" s="43"/>
      <c r="I56" s="43"/>
      <c r="J56" s="43"/>
      <c r="K56" s="43"/>
      <c r="L56" s="118"/>
      <c r="M56" s="27"/>
      <c r="N56" s="35"/>
      <c r="O56" s="43"/>
      <c r="P56" s="43"/>
      <c r="Q56" s="43"/>
      <c r="R56" s="43"/>
      <c r="S56" s="43"/>
      <c r="T56" s="43"/>
      <c r="U56" s="43"/>
      <c r="V56" s="118"/>
      <c r="W56" s="27"/>
      <c r="X56" s="27"/>
      <c r="Y56" s="43"/>
      <c r="Z56" s="27"/>
      <c r="AA56" s="43"/>
      <c r="AB56" s="43"/>
      <c r="AC56" s="43"/>
      <c r="AD56" s="43"/>
      <c r="AE56" s="43"/>
      <c r="AF56" s="118"/>
      <c r="AG56" s="27"/>
      <c r="AH56" s="27"/>
      <c r="AI56" s="27"/>
      <c r="AJ56" s="27"/>
    </row>
    <row r="57" spans="1:36" ht="18.600000000000001" customHeight="1" x14ac:dyDescent="0.2">
      <c r="A57" s="35"/>
      <c r="B57" s="35"/>
      <c r="C57" s="35"/>
      <c r="D57" s="35"/>
      <c r="E57" s="43"/>
      <c r="F57" s="43"/>
      <c r="G57" s="43"/>
      <c r="H57" s="43"/>
      <c r="I57" s="43"/>
      <c r="J57" s="43"/>
      <c r="K57" s="43"/>
      <c r="L57" s="118"/>
      <c r="M57" s="27"/>
      <c r="N57" s="35"/>
      <c r="O57" s="43"/>
      <c r="P57" s="43"/>
      <c r="Q57" s="43"/>
      <c r="R57" s="43"/>
      <c r="S57" s="43"/>
      <c r="T57" s="43"/>
      <c r="U57" s="43"/>
      <c r="V57" s="118"/>
      <c r="W57" s="27"/>
      <c r="X57" s="27"/>
      <c r="Y57" s="43"/>
      <c r="Z57" s="27"/>
      <c r="AA57" s="43"/>
      <c r="AB57" s="43"/>
      <c r="AC57" s="43"/>
      <c r="AD57" s="43"/>
      <c r="AE57" s="43"/>
      <c r="AF57" s="118"/>
      <c r="AG57" s="27"/>
      <c r="AH57" s="27"/>
      <c r="AI57" s="27"/>
      <c r="AJ57" s="27"/>
    </row>
    <row r="58" spans="1:36" ht="18.600000000000001" customHeight="1" x14ac:dyDescent="0.2">
      <c r="A58" s="35"/>
      <c r="B58" s="35"/>
      <c r="C58" s="35"/>
      <c r="D58" s="35"/>
      <c r="E58" s="43"/>
      <c r="F58" s="43"/>
      <c r="G58" s="43"/>
      <c r="H58" s="43"/>
      <c r="I58" s="43"/>
      <c r="J58" s="43"/>
      <c r="K58" s="43"/>
      <c r="L58" s="118"/>
      <c r="M58" s="27"/>
      <c r="N58" s="35"/>
      <c r="O58" s="43"/>
      <c r="P58" s="43"/>
      <c r="Q58" s="43"/>
      <c r="R58" s="43"/>
      <c r="S58" s="43"/>
      <c r="T58" s="43"/>
      <c r="U58" s="43"/>
      <c r="V58" s="118"/>
      <c r="W58" s="27"/>
      <c r="X58" s="27"/>
      <c r="Y58" s="43"/>
      <c r="Z58" s="27"/>
      <c r="AA58" s="43"/>
      <c r="AB58" s="43"/>
      <c r="AC58" s="43"/>
      <c r="AD58" s="43"/>
      <c r="AE58" s="43"/>
      <c r="AF58" s="118"/>
      <c r="AG58" s="27"/>
      <c r="AH58" s="27"/>
      <c r="AI58" s="27"/>
      <c r="AJ58" s="27"/>
    </row>
    <row r="59" spans="1:36" ht="18.600000000000001" customHeight="1" x14ac:dyDescent="0.2">
      <c r="A59" s="35"/>
      <c r="B59" s="35"/>
      <c r="C59" s="35"/>
      <c r="D59" s="35"/>
      <c r="E59" s="43"/>
      <c r="F59" s="43"/>
      <c r="G59" s="43"/>
      <c r="H59" s="43"/>
      <c r="I59" s="43"/>
      <c r="J59" s="43"/>
      <c r="K59" s="43"/>
      <c r="L59" s="118"/>
      <c r="M59" s="27"/>
      <c r="N59" s="35"/>
      <c r="O59" s="43"/>
      <c r="P59" s="43"/>
      <c r="Q59" s="43"/>
      <c r="R59" s="43"/>
      <c r="S59" s="43"/>
      <c r="T59" s="43"/>
      <c r="U59" s="43"/>
      <c r="V59" s="118"/>
      <c r="W59" s="27"/>
      <c r="X59" s="27"/>
      <c r="Y59" s="43"/>
      <c r="Z59" s="27"/>
      <c r="AA59" s="43"/>
      <c r="AB59" s="43"/>
      <c r="AC59" s="43"/>
      <c r="AD59" s="43"/>
      <c r="AE59" s="43"/>
      <c r="AF59" s="118"/>
      <c r="AG59" s="27"/>
      <c r="AH59" s="27"/>
      <c r="AI59" s="27"/>
      <c r="AJ59" s="27"/>
    </row>
    <row r="60" spans="1:36" ht="18.600000000000001" customHeight="1" x14ac:dyDescent="0.2">
      <c r="A60" s="35"/>
      <c r="B60" s="35"/>
      <c r="C60" s="35"/>
      <c r="D60" s="35"/>
      <c r="E60" s="43"/>
      <c r="F60" s="43"/>
      <c r="G60" s="43"/>
      <c r="H60" s="43"/>
      <c r="I60" s="43"/>
      <c r="J60" s="43"/>
      <c r="K60" s="43"/>
      <c r="L60" s="118"/>
      <c r="M60" s="27"/>
      <c r="N60" s="35"/>
      <c r="O60" s="43"/>
      <c r="P60" s="43"/>
      <c r="Q60" s="43"/>
      <c r="R60" s="43"/>
      <c r="S60" s="43"/>
      <c r="T60" s="43"/>
      <c r="U60" s="43"/>
      <c r="V60" s="118"/>
      <c r="W60" s="27"/>
      <c r="X60" s="27"/>
      <c r="Y60" s="43"/>
      <c r="Z60" s="27"/>
      <c r="AA60" s="43"/>
      <c r="AB60" s="43"/>
      <c r="AC60" s="43"/>
      <c r="AD60" s="43"/>
      <c r="AE60" s="43"/>
      <c r="AF60" s="118"/>
      <c r="AG60" s="27"/>
      <c r="AH60" s="27"/>
      <c r="AI60" s="27"/>
      <c r="AJ60" s="27"/>
    </row>
    <row r="61" spans="1:36" ht="18.600000000000001" customHeight="1" x14ac:dyDescent="0.2">
      <c r="A61" s="35"/>
      <c r="B61" s="35"/>
      <c r="C61" s="35"/>
      <c r="D61" s="35"/>
      <c r="E61" s="43"/>
      <c r="F61" s="43"/>
      <c r="G61" s="43"/>
      <c r="H61" s="43"/>
      <c r="I61" s="43"/>
      <c r="J61" s="43"/>
      <c r="K61" s="43"/>
      <c r="L61" s="118"/>
      <c r="M61" s="27"/>
      <c r="N61" s="35"/>
      <c r="O61" s="43"/>
      <c r="P61" s="43"/>
      <c r="Q61" s="43"/>
      <c r="R61" s="43"/>
      <c r="S61" s="43"/>
      <c r="T61" s="43"/>
      <c r="U61" s="43"/>
      <c r="V61" s="118"/>
      <c r="W61" s="27"/>
      <c r="X61" s="27"/>
      <c r="Y61" s="43"/>
      <c r="Z61" s="27"/>
      <c r="AA61" s="43"/>
      <c r="AB61" s="43"/>
      <c r="AC61" s="43"/>
      <c r="AD61" s="43"/>
      <c r="AE61" s="43"/>
      <c r="AF61" s="118"/>
      <c r="AG61" s="27"/>
      <c r="AH61" s="27"/>
      <c r="AI61" s="27"/>
      <c r="AJ61" s="27"/>
    </row>
    <row r="62" spans="1:36" ht="18.600000000000001" customHeight="1" x14ac:dyDescent="0.2">
      <c r="A62" s="35"/>
      <c r="B62" s="35"/>
      <c r="C62" s="35"/>
      <c r="D62" s="35"/>
      <c r="E62" s="43"/>
      <c r="F62" s="43"/>
      <c r="G62" s="43"/>
      <c r="H62" s="43"/>
      <c r="I62" s="43"/>
      <c r="J62" s="43"/>
      <c r="K62" s="43"/>
      <c r="L62" s="118"/>
      <c r="M62" s="27"/>
      <c r="N62" s="35"/>
      <c r="O62" s="43"/>
      <c r="P62" s="43"/>
      <c r="Q62" s="43"/>
      <c r="R62" s="43"/>
      <c r="S62" s="43"/>
      <c r="T62" s="43"/>
      <c r="U62" s="43"/>
      <c r="V62" s="118"/>
      <c r="W62" s="27"/>
      <c r="X62" s="27"/>
      <c r="Y62" s="43"/>
      <c r="Z62" s="27"/>
      <c r="AA62" s="43"/>
      <c r="AB62" s="43"/>
      <c r="AC62" s="43"/>
      <c r="AD62" s="43"/>
      <c r="AE62" s="43"/>
      <c r="AF62" s="118"/>
      <c r="AG62" s="27"/>
      <c r="AH62" s="27"/>
      <c r="AI62" s="27"/>
      <c r="AJ62" s="27"/>
    </row>
    <row r="63" spans="1:36" ht="18.600000000000001" customHeight="1" x14ac:dyDescent="0.2">
      <c r="A63" s="35"/>
      <c r="B63" s="35"/>
      <c r="C63" s="35"/>
      <c r="D63" s="35"/>
      <c r="E63" s="43"/>
      <c r="F63" s="43"/>
      <c r="G63" s="43"/>
      <c r="H63" s="43"/>
      <c r="I63" s="43"/>
      <c r="J63" s="43"/>
      <c r="K63" s="43"/>
      <c r="L63" s="118"/>
      <c r="M63" s="27"/>
      <c r="N63" s="35"/>
      <c r="O63" s="43"/>
      <c r="P63" s="43"/>
      <c r="Q63" s="43"/>
      <c r="R63" s="43"/>
      <c r="S63" s="43"/>
      <c r="T63" s="43"/>
      <c r="U63" s="43"/>
      <c r="V63" s="118"/>
      <c r="W63" s="27"/>
      <c r="X63" s="27"/>
      <c r="Y63" s="43"/>
      <c r="Z63" s="27"/>
      <c r="AA63" s="43"/>
      <c r="AB63" s="43"/>
      <c r="AC63" s="43"/>
      <c r="AD63" s="43"/>
      <c r="AE63" s="43"/>
      <c r="AF63" s="118"/>
      <c r="AG63" s="27"/>
      <c r="AH63" s="27"/>
      <c r="AI63" s="27"/>
      <c r="AJ63" s="27"/>
    </row>
    <row r="64" spans="1:36" ht="18.600000000000001" customHeight="1" x14ac:dyDescent="0.2">
      <c r="A64" s="35"/>
      <c r="B64" s="35"/>
      <c r="C64" s="35"/>
      <c r="D64" s="35"/>
      <c r="E64" s="43"/>
      <c r="F64" s="43"/>
      <c r="G64" s="43"/>
      <c r="H64" s="43"/>
      <c r="I64" s="43"/>
      <c r="J64" s="43"/>
      <c r="K64" s="43"/>
      <c r="L64" s="118"/>
      <c r="M64" s="27"/>
      <c r="N64" s="35"/>
      <c r="O64" s="43"/>
      <c r="P64" s="43"/>
      <c r="Q64" s="43"/>
      <c r="R64" s="43"/>
      <c r="S64" s="43"/>
      <c r="T64" s="43"/>
      <c r="U64" s="43"/>
      <c r="V64" s="118"/>
      <c r="W64" s="27"/>
      <c r="X64" s="27"/>
      <c r="Y64" s="43"/>
      <c r="Z64" s="27"/>
      <c r="AA64" s="43"/>
      <c r="AB64" s="43"/>
      <c r="AC64" s="43"/>
      <c r="AD64" s="43"/>
      <c r="AE64" s="43"/>
      <c r="AF64" s="118"/>
      <c r="AG64" s="27"/>
      <c r="AH64" s="27"/>
      <c r="AI64" s="27"/>
      <c r="AJ64" s="27"/>
    </row>
    <row r="65" spans="1:36" ht="18.600000000000001" customHeight="1" x14ac:dyDescent="0.2">
      <c r="A65" s="35"/>
      <c r="B65" s="35"/>
      <c r="C65" s="35"/>
      <c r="D65" s="35"/>
      <c r="E65" s="43"/>
      <c r="F65" s="43"/>
      <c r="G65" s="43"/>
      <c r="H65" s="43"/>
      <c r="I65" s="43"/>
      <c r="J65" s="43"/>
      <c r="K65" s="43"/>
      <c r="L65" s="118"/>
      <c r="M65" s="27"/>
      <c r="N65" s="35"/>
      <c r="O65" s="43"/>
      <c r="P65" s="43"/>
      <c r="Q65" s="43"/>
      <c r="R65" s="43"/>
      <c r="S65" s="43"/>
      <c r="T65" s="43"/>
      <c r="U65" s="43"/>
      <c r="V65" s="118"/>
      <c r="W65" s="27"/>
      <c r="X65" s="27"/>
      <c r="Y65" s="43"/>
      <c r="Z65" s="27"/>
      <c r="AA65" s="43"/>
      <c r="AB65" s="43"/>
      <c r="AC65" s="43"/>
      <c r="AD65" s="43"/>
      <c r="AE65" s="43"/>
      <c r="AF65" s="118"/>
      <c r="AG65" s="27"/>
      <c r="AH65" s="27"/>
      <c r="AI65" s="27"/>
      <c r="AJ65" s="27"/>
    </row>
    <row r="66" spans="1:36" ht="18.600000000000001" customHeight="1" x14ac:dyDescent="0.2">
      <c r="A66" s="35"/>
      <c r="B66" s="35"/>
      <c r="C66" s="35"/>
      <c r="D66" s="35"/>
      <c r="E66" s="43"/>
      <c r="F66" s="43"/>
      <c r="G66" s="43"/>
      <c r="H66" s="43"/>
      <c r="I66" s="43"/>
      <c r="J66" s="43"/>
      <c r="K66" s="43"/>
      <c r="L66" s="118"/>
      <c r="M66" s="27"/>
      <c r="N66" s="35"/>
      <c r="O66" s="43"/>
      <c r="P66" s="43"/>
      <c r="Q66" s="43"/>
      <c r="R66" s="43"/>
      <c r="S66" s="43"/>
      <c r="T66" s="43"/>
      <c r="U66" s="43"/>
      <c r="V66" s="118"/>
      <c r="W66" s="27"/>
      <c r="X66" s="27"/>
      <c r="Y66" s="43"/>
      <c r="Z66" s="27"/>
      <c r="AA66" s="43"/>
      <c r="AB66" s="43"/>
      <c r="AC66" s="43"/>
      <c r="AD66" s="43"/>
      <c r="AE66" s="43"/>
      <c r="AF66" s="118"/>
      <c r="AG66" s="27"/>
      <c r="AH66" s="27"/>
      <c r="AI66" s="27"/>
      <c r="AJ66" s="27"/>
    </row>
    <row r="67" spans="1:36" ht="18.600000000000001" customHeight="1" x14ac:dyDescent="0.2">
      <c r="A67" s="35"/>
      <c r="B67" s="35"/>
      <c r="C67" s="35"/>
      <c r="D67" s="35"/>
      <c r="E67" s="43"/>
      <c r="F67" s="43"/>
      <c r="G67" s="43"/>
      <c r="H67" s="43"/>
      <c r="I67" s="43"/>
      <c r="J67" s="43"/>
      <c r="K67" s="43"/>
      <c r="L67" s="118"/>
      <c r="M67" s="27"/>
      <c r="N67" s="35"/>
      <c r="O67" s="43"/>
      <c r="P67" s="43"/>
      <c r="Q67" s="43"/>
      <c r="R67" s="43"/>
      <c r="S67" s="43"/>
      <c r="T67" s="43"/>
      <c r="U67" s="43"/>
      <c r="V67" s="118"/>
      <c r="W67" s="27"/>
      <c r="X67" s="27"/>
      <c r="Y67" s="43"/>
      <c r="Z67" s="27"/>
      <c r="AA67" s="43"/>
      <c r="AB67" s="43"/>
      <c r="AC67" s="43"/>
      <c r="AD67" s="43"/>
      <c r="AE67" s="43"/>
      <c r="AF67" s="118"/>
      <c r="AG67" s="27"/>
      <c r="AH67" s="27"/>
      <c r="AI67" s="27"/>
      <c r="AJ67" s="27"/>
    </row>
    <row r="68" spans="1:36" ht="18.600000000000001" customHeight="1" x14ac:dyDescent="0.2">
      <c r="A68" s="35"/>
      <c r="B68" s="35"/>
      <c r="C68" s="35"/>
      <c r="D68" s="35"/>
      <c r="E68" s="43"/>
      <c r="F68" s="43"/>
      <c r="G68" s="43"/>
      <c r="H68" s="43"/>
      <c r="I68" s="118"/>
      <c r="J68" s="43"/>
      <c r="K68" s="118"/>
      <c r="L68" s="118"/>
      <c r="M68" s="27"/>
      <c r="N68" s="35"/>
      <c r="O68" s="43"/>
      <c r="P68" s="43"/>
      <c r="Q68" s="43"/>
      <c r="R68" s="43"/>
      <c r="S68" s="118"/>
      <c r="T68" s="43"/>
      <c r="U68" s="118"/>
      <c r="V68" s="118"/>
      <c r="W68" s="27"/>
      <c r="X68" s="27"/>
      <c r="Y68" s="43"/>
      <c r="Z68" s="27"/>
      <c r="AA68" s="43"/>
      <c r="AB68" s="43"/>
      <c r="AC68" s="43"/>
      <c r="AD68" s="43"/>
      <c r="AE68" s="118"/>
      <c r="AF68" s="118"/>
      <c r="AG68" s="27"/>
      <c r="AH68" s="27"/>
      <c r="AI68" s="27"/>
      <c r="AJ68" s="27"/>
    </row>
    <row r="69" spans="1:36" ht="18.600000000000001" customHeight="1" x14ac:dyDescent="0.2">
      <c r="A69" s="35"/>
      <c r="B69" s="35"/>
      <c r="C69" s="35"/>
      <c r="D69" s="35"/>
      <c r="E69" s="43"/>
      <c r="F69" s="43"/>
      <c r="G69" s="43"/>
      <c r="H69" s="43"/>
      <c r="I69" s="118"/>
      <c r="J69" s="43"/>
      <c r="K69" s="118"/>
      <c r="L69" s="118"/>
      <c r="M69" s="27"/>
      <c r="N69" s="35"/>
      <c r="O69" s="43"/>
      <c r="P69" s="43"/>
      <c r="Q69" s="43"/>
      <c r="R69" s="43"/>
      <c r="S69" s="118"/>
      <c r="T69" s="43"/>
      <c r="U69" s="118"/>
      <c r="V69" s="118"/>
      <c r="W69" s="27"/>
      <c r="X69" s="27"/>
      <c r="Y69" s="43"/>
      <c r="Z69" s="27"/>
      <c r="AA69" s="43"/>
      <c r="AB69" s="43"/>
      <c r="AC69" s="43"/>
      <c r="AD69" s="43"/>
      <c r="AE69" s="118"/>
      <c r="AF69" s="118"/>
      <c r="AG69" s="27"/>
      <c r="AH69" s="27"/>
      <c r="AI69" s="27"/>
      <c r="AJ69" s="27"/>
    </row>
    <row r="70" spans="1:36" ht="18.600000000000001" customHeight="1" x14ac:dyDescent="0.2">
      <c r="A70" s="35"/>
      <c r="B70" s="35"/>
      <c r="C70" s="35"/>
      <c r="D70" s="35"/>
      <c r="E70" s="43"/>
      <c r="F70" s="43"/>
      <c r="G70" s="43"/>
      <c r="H70" s="43"/>
      <c r="I70" s="118"/>
      <c r="J70" s="43"/>
      <c r="K70" s="118"/>
      <c r="L70" s="118"/>
      <c r="M70" s="27"/>
      <c r="N70" s="35"/>
      <c r="O70" s="43"/>
      <c r="P70" s="43"/>
      <c r="Q70" s="43"/>
      <c r="R70" s="43"/>
      <c r="S70" s="118"/>
      <c r="T70" s="43"/>
      <c r="U70" s="118"/>
      <c r="V70" s="118"/>
      <c r="W70" s="27"/>
      <c r="X70" s="27"/>
      <c r="Y70" s="43"/>
      <c r="Z70" s="27"/>
      <c r="AA70" s="43"/>
      <c r="AB70" s="43"/>
      <c r="AC70" s="43"/>
      <c r="AD70" s="43"/>
      <c r="AE70" s="118"/>
      <c r="AF70" s="118"/>
      <c r="AG70" s="27"/>
      <c r="AH70" s="27"/>
      <c r="AI70" s="27"/>
      <c r="AJ70" s="27"/>
    </row>
    <row r="71" spans="1:36" ht="18.600000000000001" customHeight="1" x14ac:dyDescent="0.2">
      <c r="A71" s="35"/>
      <c r="B71" s="35"/>
      <c r="C71" s="35"/>
      <c r="D71" s="35"/>
      <c r="E71" s="43"/>
      <c r="F71" s="43"/>
      <c r="G71" s="43"/>
      <c r="H71" s="43"/>
      <c r="I71" s="118"/>
      <c r="J71" s="43"/>
      <c r="K71" s="118"/>
      <c r="L71" s="118"/>
      <c r="M71" s="27"/>
      <c r="N71" s="35"/>
      <c r="O71" s="43"/>
      <c r="P71" s="43"/>
      <c r="Q71" s="43"/>
      <c r="R71" s="43"/>
      <c r="S71" s="118"/>
      <c r="T71" s="43"/>
      <c r="U71" s="118"/>
      <c r="V71" s="118"/>
      <c r="W71" s="27"/>
      <c r="X71" s="27"/>
      <c r="Y71" s="43"/>
      <c r="Z71" s="27"/>
      <c r="AA71" s="43"/>
      <c r="AB71" s="43"/>
      <c r="AC71" s="43"/>
      <c r="AD71" s="43"/>
      <c r="AE71" s="118"/>
      <c r="AF71" s="118"/>
      <c r="AG71" s="27"/>
      <c r="AH71" s="27"/>
      <c r="AI71" s="27"/>
      <c r="AJ71" s="27"/>
    </row>
    <row r="72" spans="1:36" ht="18.600000000000001" customHeight="1" x14ac:dyDescent="0.2">
      <c r="A72" s="35"/>
      <c r="B72" s="35"/>
      <c r="C72" s="35"/>
      <c r="D72" s="35"/>
      <c r="E72" s="43"/>
      <c r="F72" s="43"/>
      <c r="G72" s="43"/>
      <c r="H72" s="43"/>
      <c r="I72" s="118"/>
      <c r="J72" s="43"/>
      <c r="K72" s="118"/>
      <c r="L72" s="118"/>
      <c r="M72" s="27"/>
      <c r="N72" s="35"/>
      <c r="O72" s="43"/>
      <c r="P72" s="43"/>
      <c r="Q72" s="43"/>
      <c r="R72" s="43"/>
      <c r="S72" s="118"/>
      <c r="T72" s="43"/>
      <c r="U72" s="118"/>
      <c r="V72" s="118"/>
      <c r="W72" s="27"/>
      <c r="X72" s="27"/>
      <c r="Y72" s="43"/>
      <c r="Z72" s="27"/>
      <c r="AA72" s="43"/>
      <c r="AB72" s="43"/>
      <c r="AC72" s="43"/>
      <c r="AD72" s="43"/>
      <c r="AE72" s="118"/>
      <c r="AF72" s="118"/>
      <c r="AG72" s="27"/>
      <c r="AH72" s="27"/>
      <c r="AI72" s="27"/>
      <c r="AJ72" s="27"/>
    </row>
    <row r="73" spans="1:36" ht="15" customHeight="1" x14ac:dyDescent="0.2"/>
    <row r="74" spans="1:36" ht="15" customHeight="1" x14ac:dyDescent="0.2"/>
    <row r="75" spans="1:36" ht="15" customHeight="1" x14ac:dyDescent="0.2"/>
    <row r="76" spans="1:36" ht="15" customHeight="1" x14ac:dyDescent="0.2"/>
    <row r="77" spans="1:36" ht="15" customHeight="1" x14ac:dyDescent="0.2"/>
    <row r="78" spans="1:36" ht="15" customHeight="1" x14ac:dyDescent="0.2"/>
    <row r="79" spans="1:36" ht="15" customHeight="1" x14ac:dyDescent="0.2"/>
    <row r="80" spans="1:36" ht="15" customHeight="1" x14ac:dyDescent="0.2"/>
    <row r="81" ht="15" customHeight="1" x14ac:dyDescent="0.2"/>
    <row r="82" ht="15" customHeight="1" x14ac:dyDescent="0.2"/>
  </sheetData>
  <mergeCells count="22">
    <mergeCell ref="B29:C29"/>
    <mergeCell ref="A25:C25"/>
    <mergeCell ref="B15:C15"/>
    <mergeCell ref="A18:C18"/>
    <mergeCell ref="B20:C20"/>
    <mergeCell ref="B19:C19"/>
    <mergeCell ref="B22:C22"/>
    <mergeCell ref="B21:C21"/>
    <mergeCell ref="B26:C26"/>
    <mergeCell ref="A11:C11"/>
    <mergeCell ref="B12:C12"/>
    <mergeCell ref="B14:C14"/>
    <mergeCell ref="B13:C13"/>
    <mergeCell ref="B28:C28"/>
    <mergeCell ref="B27:C27"/>
    <mergeCell ref="O7:U7"/>
    <mergeCell ref="E7:K7"/>
    <mergeCell ref="A1:AH1"/>
    <mergeCell ref="A3:AH3"/>
    <mergeCell ref="A4:AH4"/>
    <mergeCell ref="A5:AH5"/>
    <mergeCell ref="Y7:AE7"/>
  </mergeCells>
  <conditionalFormatting sqref="AK12:AL30">
    <cfRule type="containsText" dxfId="0" priority="1" operator="containsText" text="False">
      <formula>NOT(ISERROR(SEARCH("False",AK12)))</formula>
    </cfRule>
  </conditionalFormatting>
  <printOptions horizontalCentered="1"/>
  <pageMargins left="0.5" right="0.5" top="0.5" bottom="0.5" header="0.5" footer="0.25"/>
  <pageSetup scale="64"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Web Supplement Revenue Info</vt:lpstr>
      <vt:lpstr>Web Supplement GM</vt:lpstr>
      <vt:lpstr>Web GAAP Non-GAAP P&amp;L</vt:lpstr>
      <vt:lpstr>Web Non-GAAP Segment</vt:lpstr>
      <vt:lpstr>Web Metrics</vt:lpstr>
      <vt:lpstr>Web GAAP Non-GAAP P&amp;L Recon</vt:lpstr>
      <vt:lpstr>Web Def Comp &amp; SBC</vt:lpstr>
      <vt:lpstr>'Web GAAP Non-GAAP P&amp;L'!Print_Area</vt:lpstr>
      <vt:lpstr>'Web GAAP Non-GAAP P&amp;L Recon'!Print_Area</vt:lpstr>
      <vt:lpstr>'Web Non-GAAP Segment'!Print_Area</vt:lpstr>
      <vt:lpstr>'Web Supplement GM'!Print_Area</vt:lpstr>
      <vt:lpstr>'Web Supplement Revenue Info'!Print_Area</vt:lpstr>
      <vt:lpstr>'Web GAAP Non-GAAP P&amp;L Recon'!Print_Titles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Michael Leyba</cp:lastModifiedBy>
  <cp:revision>2</cp:revision>
  <cp:lastPrinted>2025-08-05T17:40:35Z</cp:lastPrinted>
  <dcterms:created xsi:type="dcterms:W3CDTF">2021-04-27T18:57:33Z</dcterms:created>
  <dcterms:modified xsi:type="dcterms:W3CDTF">2026-02-10T03:46:59Z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