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CRCacctcorp\Earnings Release\2024\2Q 2024\"/>
    </mc:Choice>
  </mc:AlternateContent>
  <xr:revisionPtr revIDLastSave="0" documentId="13_ncr:1_{761818C0-43CE-4961-9E8D-4C9CA353816B}" xr6:coauthVersionLast="47" xr6:coauthVersionMax="47" xr10:uidLastSave="{00000000-0000-0000-0000-000000000000}"/>
  <bookViews>
    <workbookView xWindow="28680" yWindow="-120" windowWidth="29040" windowHeight="17520" xr2:uid="{00000000-000D-0000-FFFF-FFFF00000000}"/>
  </bookViews>
  <sheets>
    <sheet name="Non-GAAP Measures" sheetId="2" r:id="rId1"/>
    <sheet name="Format 2" sheetId="3" state="hidden"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42785.2130555556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'Non-GAAP Measures'!$A$1:$AX$137</definedName>
    <definedName name="_xlnm.Print_Titles" localSheetId="0">'Non-GAAP Measures'!$A:$A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7" i="2" l="1"/>
  <c r="C144" i="2"/>
  <c r="C143" i="2" l="1"/>
  <c r="C83" i="2"/>
  <c r="C26" i="2" l="1"/>
  <c r="C25" i="2"/>
  <c r="E24" i="2"/>
  <c r="C23" i="2"/>
  <c r="C22" i="2"/>
  <c r="C21" i="2"/>
  <c r="C20" i="2"/>
  <c r="C19" i="2"/>
  <c r="C18" i="2"/>
  <c r="C17" i="2"/>
  <c r="C15" i="2"/>
  <c r="C14" i="2"/>
  <c r="E12" i="2"/>
  <c r="C11" i="2"/>
  <c r="C10" i="2"/>
  <c r="C145" i="2"/>
  <c r="C134" i="2"/>
  <c r="C133" i="2"/>
  <c r="C132" i="2"/>
  <c r="C131" i="2"/>
  <c r="E120" i="2"/>
  <c r="C120" i="2"/>
  <c r="E119" i="2"/>
  <c r="C119" i="2"/>
  <c r="E118" i="2"/>
  <c r="C118" i="2"/>
  <c r="E117" i="2"/>
  <c r="C117" i="2"/>
  <c r="E113" i="2"/>
  <c r="E121" i="2" s="1"/>
  <c r="C113" i="2"/>
  <c r="E102" i="2"/>
  <c r="E101" i="2"/>
  <c r="C98" i="2"/>
  <c r="C97" i="2"/>
  <c r="C95" i="2"/>
  <c r="C92" i="2"/>
  <c r="C91" i="2"/>
  <c r="C88" i="2"/>
  <c r="C102" i="2" s="1"/>
  <c r="C87" i="2"/>
  <c r="C101" i="2" s="1"/>
  <c r="C84" i="2"/>
  <c r="C81" i="2"/>
  <c r="E80" i="2"/>
  <c r="E82" i="2" s="1"/>
  <c r="E85" i="2" s="1"/>
  <c r="C79" i="2"/>
  <c r="C78" i="2"/>
  <c r="C70" i="2"/>
  <c r="C69" i="2"/>
  <c r="E63" i="2"/>
  <c r="C62" i="2"/>
  <c r="C61" i="2"/>
  <c r="C60" i="2"/>
  <c r="C59" i="2"/>
  <c r="C58" i="2"/>
  <c r="C57" i="2"/>
  <c r="E55" i="2"/>
  <c r="C54" i="2"/>
  <c r="C53" i="2"/>
  <c r="C52" i="2"/>
  <c r="C51" i="2"/>
  <c r="C50" i="2"/>
  <c r="C49" i="2"/>
  <c r="C48" i="2"/>
  <c r="C47" i="2"/>
  <c r="Q70" i="2"/>
  <c r="M70" i="2" s="1"/>
  <c r="I70" i="2" s="1"/>
  <c r="Q69" i="2"/>
  <c r="M69" i="2" s="1"/>
  <c r="I69" i="2" s="1"/>
  <c r="AE70" i="2"/>
  <c r="AA70" i="2" s="1"/>
  <c r="W70" i="2" s="1"/>
  <c r="AE69" i="2"/>
  <c r="AA69" i="2" s="1"/>
  <c r="W69" i="2" s="1"/>
  <c r="C12" i="2" l="1"/>
  <c r="C80" i="2"/>
  <c r="E27" i="2"/>
  <c r="C135" i="2"/>
  <c r="E135" i="2"/>
  <c r="C121" i="2"/>
  <c r="C82" i="2"/>
  <c r="C85" i="2" s="1"/>
  <c r="C63" i="2"/>
  <c r="C55" i="2"/>
  <c r="Y23" i="2"/>
  <c r="AC23" i="2"/>
  <c r="AG23" i="2"/>
  <c r="G80" i="2" l="1"/>
  <c r="G82" i="2" s="1"/>
  <c r="G85" i="2" s="1"/>
  <c r="K80" i="2"/>
  <c r="O80" i="2"/>
  <c r="S80" i="2"/>
  <c r="U80" i="2"/>
  <c r="Q79" i="2"/>
  <c r="M79" i="2" s="1"/>
  <c r="I79" i="2" s="1"/>
  <c r="Q78" i="2"/>
  <c r="M78" i="2" s="1"/>
  <c r="I78" i="2" s="1"/>
  <c r="G16" i="2"/>
  <c r="G143" i="2"/>
  <c r="G145" i="2" s="1"/>
  <c r="G135" i="2"/>
  <c r="G120" i="2"/>
  <c r="G119" i="2"/>
  <c r="G118" i="2"/>
  <c r="G117" i="2"/>
  <c r="G113" i="2"/>
  <c r="G102" i="2"/>
  <c r="G101" i="2"/>
  <c r="G63" i="2"/>
  <c r="G55" i="2"/>
  <c r="G12" i="2"/>
  <c r="G24" i="2" l="1"/>
  <c r="C16" i="2"/>
  <c r="C24" i="2" s="1"/>
  <c r="C27" i="2" s="1"/>
  <c r="I80" i="2"/>
  <c r="Q80" i="2"/>
  <c r="M80" i="2"/>
  <c r="G121" i="2"/>
  <c r="G27" i="2"/>
  <c r="I143" i="2" l="1"/>
  <c r="I145" i="2" l="1"/>
  <c r="K135" i="2"/>
  <c r="K120" i="2"/>
  <c r="I120" i="2"/>
  <c r="K119" i="2"/>
  <c r="I119" i="2"/>
  <c r="K118" i="2"/>
  <c r="I118" i="2"/>
  <c r="K117" i="2"/>
  <c r="I117" i="2"/>
  <c r="K113" i="2"/>
  <c r="I113" i="2"/>
  <c r="K102" i="2"/>
  <c r="K101" i="2"/>
  <c r="K82" i="2"/>
  <c r="K85" i="2" s="1"/>
  <c r="K63" i="2"/>
  <c r="K55" i="2"/>
  <c r="K24" i="2"/>
  <c r="K12" i="2"/>
  <c r="AU135" i="2"/>
  <c r="AQ135" i="2"/>
  <c r="AM135" i="2"/>
  <c r="AI135" i="2"/>
  <c r="K27" i="2" l="1"/>
  <c r="K121" i="2"/>
  <c r="I121" i="2"/>
  <c r="M143" i="2"/>
  <c r="M145" i="2" s="1"/>
  <c r="Y134" i="2"/>
  <c r="Y135" i="2" s="1"/>
  <c r="AC134" i="2"/>
  <c r="AC135" i="2" s="1"/>
  <c r="AG134" i="2"/>
  <c r="AG135" i="2" s="1"/>
  <c r="Q133" i="2"/>
  <c r="M133" i="2" s="1"/>
  <c r="I133" i="2" s="1"/>
  <c r="O134" i="2"/>
  <c r="O135" i="2" s="1"/>
  <c r="S134" i="2"/>
  <c r="S135" i="2" s="1"/>
  <c r="U134" i="2"/>
  <c r="AE133" i="2"/>
  <c r="AA133" i="2" s="1"/>
  <c r="W133" i="2" s="1"/>
  <c r="O120" i="2"/>
  <c r="M120" i="2"/>
  <c r="O119" i="2"/>
  <c r="M119" i="2"/>
  <c r="O118" i="2"/>
  <c r="M118" i="2"/>
  <c r="O117" i="2"/>
  <c r="M117" i="2"/>
  <c r="O113" i="2"/>
  <c r="M113" i="2"/>
  <c r="O102" i="2"/>
  <c r="O101" i="2"/>
  <c r="O82" i="2"/>
  <c r="O85" i="2" s="1"/>
  <c r="O63" i="2"/>
  <c r="O55" i="2"/>
  <c r="C146" i="2" s="1"/>
  <c r="O24" i="2"/>
  <c r="O12" i="2"/>
  <c r="O27" i="2" l="1"/>
  <c r="O121" i="2"/>
  <c r="M121" i="2"/>
  <c r="Q143" i="2"/>
  <c r="Q145" i="2" s="1"/>
  <c r="Q23" i="2" l="1"/>
  <c r="M23" i="2" s="1"/>
  <c r="I23" i="2" s="1"/>
  <c r="Q134" i="2" l="1"/>
  <c r="M134" i="2" s="1"/>
  <c r="I134" i="2" s="1"/>
  <c r="Q132" i="2"/>
  <c r="M132" i="2" s="1"/>
  <c r="I132" i="2" s="1"/>
  <c r="Q117" i="2"/>
  <c r="S117" i="2"/>
  <c r="S119" i="2"/>
  <c r="Q119" i="2"/>
  <c r="S118" i="2"/>
  <c r="Q118" i="2"/>
  <c r="S113" i="2"/>
  <c r="S120" i="2"/>
  <c r="Q120" i="2"/>
  <c r="Q113" i="2"/>
  <c r="S102" i="2"/>
  <c r="S101" i="2"/>
  <c r="Q95" i="2"/>
  <c r="M95" i="2" s="1"/>
  <c r="I95" i="2" s="1"/>
  <c r="Q92" i="2"/>
  <c r="M92" i="2" s="1"/>
  <c r="I92" i="2" s="1"/>
  <c r="Q91" i="2"/>
  <c r="M91" i="2" s="1"/>
  <c r="I91" i="2" s="1"/>
  <c r="Q88" i="2"/>
  <c r="M88" i="2" s="1"/>
  <c r="I88" i="2" s="1"/>
  <c r="Q87" i="2"/>
  <c r="M87" i="2" s="1"/>
  <c r="I87" i="2" s="1"/>
  <c r="Q84" i="2"/>
  <c r="M84" i="2" s="1"/>
  <c r="I84" i="2" s="1"/>
  <c r="S82" i="2"/>
  <c r="S85" i="2" s="1"/>
  <c r="Q81" i="2"/>
  <c r="M81" i="2" s="1"/>
  <c r="I81" i="2" s="1"/>
  <c r="Q50" i="2"/>
  <c r="M50" i="2" s="1"/>
  <c r="I50" i="2" s="1"/>
  <c r="S63" i="2"/>
  <c r="Q62" i="2"/>
  <c r="M62" i="2" s="1"/>
  <c r="I62" i="2" s="1"/>
  <c r="Q61" i="2"/>
  <c r="M61" i="2" s="1"/>
  <c r="I61" i="2" s="1"/>
  <c r="Q60" i="2"/>
  <c r="M60" i="2" s="1"/>
  <c r="I60" i="2" s="1"/>
  <c r="Q59" i="2"/>
  <c r="M59" i="2" s="1"/>
  <c r="I59" i="2" s="1"/>
  <c r="Q58" i="2"/>
  <c r="M58" i="2" s="1"/>
  <c r="I58" i="2" s="1"/>
  <c r="Q57" i="2"/>
  <c r="M57" i="2" s="1"/>
  <c r="I57" i="2" s="1"/>
  <c r="S55" i="2"/>
  <c r="G146" i="2" s="1"/>
  <c r="Q53" i="2"/>
  <c r="M53" i="2" s="1"/>
  <c r="I53" i="2" s="1"/>
  <c r="Q52" i="2"/>
  <c r="M52" i="2" s="1"/>
  <c r="I52" i="2" s="1"/>
  <c r="Q51" i="2"/>
  <c r="M51" i="2" s="1"/>
  <c r="I51" i="2" s="1"/>
  <c r="Q49" i="2"/>
  <c r="M49" i="2" s="1"/>
  <c r="I49" i="2" s="1"/>
  <c r="Q48" i="2"/>
  <c r="M48" i="2" s="1"/>
  <c r="I48" i="2" s="1"/>
  <c r="Q47" i="2"/>
  <c r="M47" i="2" s="1"/>
  <c r="I47" i="2" s="1"/>
  <c r="Q26" i="2"/>
  <c r="M26" i="2" s="1"/>
  <c r="I26" i="2" s="1"/>
  <c r="Q25" i="2"/>
  <c r="M25" i="2" s="1"/>
  <c r="I25" i="2" s="1"/>
  <c r="S24" i="2"/>
  <c r="Q22" i="2"/>
  <c r="M22" i="2" s="1"/>
  <c r="I22" i="2" s="1"/>
  <c r="Q21" i="2"/>
  <c r="M21" i="2" s="1"/>
  <c r="I21" i="2" s="1"/>
  <c r="Q20" i="2"/>
  <c r="M20" i="2" s="1"/>
  <c r="I20" i="2" s="1"/>
  <c r="Q19" i="2"/>
  <c r="M19" i="2" s="1"/>
  <c r="I19" i="2" s="1"/>
  <c r="Q18" i="2"/>
  <c r="M18" i="2" s="1"/>
  <c r="I18" i="2" s="1"/>
  <c r="Q17" i="2"/>
  <c r="M17" i="2" s="1"/>
  <c r="I17" i="2" s="1"/>
  <c r="Q16" i="2"/>
  <c r="M16" i="2" s="1"/>
  <c r="I16" i="2" s="1"/>
  <c r="Q15" i="2"/>
  <c r="M15" i="2" s="1"/>
  <c r="I15" i="2" s="1"/>
  <c r="Q14" i="2"/>
  <c r="M14" i="2" s="1"/>
  <c r="I14" i="2" s="1"/>
  <c r="S12" i="2"/>
  <c r="Q11" i="2"/>
  <c r="M11" i="2" s="1"/>
  <c r="I11" i="2" s="1"/>
  <c r="AI102" i="2"/>
  <c r="AC102" i="2"/>
  <c r="AC101" i="2"/>
  <c r="U102" i="2"/>
  <c r="Y102" i="2"/>
  <c r="AG102" i="2"/>
  <c r="Y98" i="2"/>
  <c r="Y97" i="2"/>
  <c r="U98" i="2"/>
  <c r="Q98" i="2" s="1"/>
  <c r="M98" i="2" s="1"/>
  <c r="I98" i="2" s="1"/>
  <c r="U97" i="2"/>
  <c r="Q97" i="2" s="1"/>
  <c r="M97" i="2" s="1"/>
  <c r="I97" i="2" s="1"/>
  <c r="AC98" i="2"/>
  <c r="AC97" i="2"/>
  <c r="AG98" i="2"/>
  <c r="AG97" i="2"/>
  <c r="AI98" i="2"/>
  <c r="AI97" i="2"/>
  <c r="AE92" i="2"/>
  <c r="AA92" i="2" s="1"/>
  <c r="W92" i="2" s="1"/>
  <c r="AE91" i="2"/>
  <c r="AA91" i="2" s="1"/>
  <c r="W91" i="2" s="1"/>
  <c r="AE95" i="2"/>
  <c r="AA95" i="2" s="1"/>
  <c r="AE88" i="2"/>
  <c r="AE87" i="2"/>
  <c r="AA87" i="2" s="1"/>
  <c r="W87" i="2" s="1"/>
  <c r="Y101" i="2"/>
  <c r="AG101" i="2"/>
  <c r="AI101" i="2"/>
  <c r="U101" i="2"/>
  <c r="U131" i="2"/>
  <c r="U54" i="2"/>
  <c r="Q54" i="2" s="1"/>
  <c r="M54" i="2" s="1"/>
  <c r="I54" i="2" s="1"/>
  <c r="U10" i="2"/>
  <c r="Q10" i="2" s="1"/>
  <c r="M10" i="2" s="1"/>
  <c r="I63" i="2" l="1"/>
  <c r="M12" i="2"/>
  <c r="I10" i="2"/>
  <c r="I12" i="2" s="1"/>
  <c r="I55" i="2"/>
  <c r="I146" i="2" s="1"/>
  <c r="I24" i="2"/>
  <c r="I101" i="2"/>
  <c r="I102" i="2"/>
  <c r="Q131" i="2"/>
  <c r="Q135" i="2" s="1"/>
  <c r="U135" i="2"/>
  <c r="M101" i="2"/>
  <c r="M102" i="2"/>
  <c r="M24" i="2"/>
  <c r="M55" i="2"/>
  <c r="M63" i="2"/>
  <c r="Q82" i="2"/>
  <c r="Q85" i="2" s="1"/>
  <c r="Q12" i="2"/>
  <c r="Q121" i="2"/>
  <c r="S121" i="2"/>
  <c r="Q101" i="2"/>
  <c r="Q102" i="2"/>
  <c r="Q63" i="2"/>
  <c r="Q55" i="2"/>
  <c r="Q24" i="2"/>
  <c r="S27" i="2"/>
  <c r="AE102" i="2"/>
  <c r="AE98" i="2"/>
  <c r="AA98" i="2" s="1"/>
  <c r="W98" i="2" s="1"/>
  <c r="AE97" i="2"/>
  <c r="AA97" i="2" s="1"/>
  <c r="W97" i="2" s="1"/>
  <c r="AA88" i="2"/>
  <c r="AA102" i="2" s="1"/>
  <c r="AA101" i="2"/>
  <c r="W95" i="2"/>
  <c r="W101" i="2" s="1"/>
  <c r="AE101" i="2"/>
  <c r="U117" i="2"/>
  <c r="U120" i="2"/>
  <c r="U119" i="2"/>
  <c r="U118" i="2"/>
  <c r="U113" i="2"/>
  <c r="U82" i="2"/>
  <c r="U85" i="2" s="1"/>
  <c r="U63" i="2"/>
  <c r="U55" i="2"/>
  <c r="U24" i="2"/>
  <c r="U12" i="2"/>
  <c r="M131" i="2" l="1"/>
  <c r="M27" i="2"/>
  <c r="M82" i="2"/>
  <c r="M85" i="2" s="1"/>
  <c r="I82" i="2"/>
  <c r="I85" i="2" s="1"/>
  <c r="M135" i="2"/>
  <c r="I131" i="2"/>
  <c r="I135" i="2" s="1"/>
  <c r="I27" i="2"/>
  <c r="Q27" i="2"/>
  <c r="W88" i="2"/>
  <c r="W102" i="2" s="1"/>
  <c r="U27" i="2"/>
  <c r="U121" i="2"/>
  <c r="AS20" i="2"/>
  <c r="AO20" i="2" s="1"/>
  <c r="AK20" i="2" s="1"/>
  <c r="AE20" i="2"/>
  <c r="AA20" i="2" s="1"/>
  <c r="W20" i="2" s="1"/>
  <c r="AS23" i="2"/>
  <c r="AO23" i="2" s="1"/>
  <c r="AK23" i="2" s="1"/>
  <c r="AE23" i="2"/>
  <c r="AA23" i="2" s="1"/>
  <c r="W23" i="2" s="1"/>
  <c r="AS132" i="2"/>
  <c r="AO132" i="2" s="1"/>
  <c r="AK132" i="2" s="1"/>
  <c r="AE132" i="2"/>
  <c r="AA132" i="2" s="1"/>
  <c r="W132" i="2" s="1"/>
  <c r="AC61" i="2"/>
  <c r="Y61" i="2"/>
  <c r="AE62" i="2"/>
  <c r="AA62" i="2" s="1"/>
  <c r="W62" i="2" s="1"/>
  <c r="W143" i="2" l="1"/>
  <c r="W145" i="2" s="1"/>
  <c r="Y120" i="2"/>
  <c r="W118" i="2"/>
  <c r="Y117" i="2"/>
  <c r="W117" i="2"/>
  <c r="W120" i="2"/>
  <c r="Y119" i="2"/>
  <c r="W119" i="2"/>
  <c r="Y113" i="2"/>
  <c r="W113" i="2"/>
  <c r="Y82" i="2"/>
  <c r="Y85" i="2" s="1"/>
  <c r="Y63" i="2"/>
  <c r="M146" i="2" s="1"/>
  <c r="Y55" i="2"/>
  <c r="Y24" i="2"/>
  <c r="Y12" i="2"/>
  <c r="AW112" i="2"/>
  <c r="AW110" i="2"/>
  <c r="AU112" i="2"/>
  <c r="AU110" i="2"/>
  <c r="AS112" i="2"/>
  <c r="AS110" i="2"/>
  <c r="AM112" i="2"/>
  <c r="AM110" i="2"/>
  <c r="AK112" i="2"/>
  <c r="AK110" i="2"/>
  <c r="AI112" i="2"/>
  <c r="AI110" i="2"/>
  <c r="AE112" i="2"/>
  <c r="AE110" i="2"/>
  <c r="Y27" i="2" l="1"/>
  <c r="W121" i="2"/>
  <c r="Y121" i="2"/>
  <c r="Y118" i="2"/>
  <c r="AO112" i="2"/>
  <c r="AO110" i="2"/>
  <c r="AQ112" i="2"/>
  <c r="AQ110" i="2"/>
  <c r="AA117" i="2"/>
  <c r="AA112" i="2"/>
  <c r="AA111" i="2"/>
  <c r="AA110" i="2"/>
  <c r="AC117" i="2"/>
  <c r="AC112" i="2"/>
  <c r="AC111" i="2"/>
  <c r="AC110" i="2"/>
  <c r="AG112" i="2"/>
  <c r="AG110" i="2"/>
  <c r="AA50" i="2" l="1"/>
  <c r="W50" i="2" s="1"/>
  <c r="AC120" i="2" l="1"/>
  <c r="AA120" i="2"/>
  <c r="AC119" i="2"/>
  <c r="AA119" i="2"/>
  <c r="AC118" i="2"/>
  <c r="AA118" i="2"/>
  <c r="AC113" i="2"/>
  <c r="AC121" i="2" s="1"/>
  <c r="AA113" i="2"/>
  <c r="AA121" i="2" s="1"/>
  <c r="AC82" i="2"/>
  <c r="AC85" i="2" s="1"/>
  <c r="AC63" i="2"/>
  <c r="Q146" i="2" s="1"/>
  <c r="AC55" i="2"/>
  <c r="AC24" i="2"/>
  <c r="AC12" i="2"/>
  <c r="AW120" i="2"/>
  <c r="AW119" i="2"/>
  <c r="AW118" i="2"/>
  <c r="AU120" i="2"/>
  <c r="AU119" i="2"/>
  <c r="AU118" i="2"/>
  <c r="AS120" i="2"/>
  <c r="AS119" i="2"/>
  <c r="AS118" i="2"/>
  <c r="AQ120" i="2"/>
  <c r="AQ119" i="2"/>
  <c r="AQ118" i="2"/>
  <c r="AO120" i="2"/>
  <c r="AO119" i="2"/>
  <c r="AO118" i="2"/>
  <c r="AM120" i="2"/>
  <c r="AM119" i="2"/>
  <c r="AM118" i="2"/>
  <c r="AK120" i="2"/>
  <c r="AK119" i="2"/>
  <c r="AK118" i="2"/>
  <c r="AI120" i="2"/>
  <c r="AI119" i="2"/>
  <c r="AI118" i="2"/>
  <c r="AG120" i="2"/>
  <c r="AG119" i="2"/>
  <c r="AG118" i="2"/>
  <c r="AE120" i="2"/>
  <c r="AE118" i="2"/>
  <c r="AS59" i="2"/>
  <c r="AO59" i="2" s="1"/>
  <c r="AK59" i="2" s="1"/>
  <c r="AE59" i="2"/>
  <c r="AA59" i="2" s="1"/>
  <c r="W59" i="2" s="1"/>
  <c r="AE134" i="2"/>
  <c r="AA134" i="2" s="1"/>
  <c r="W134" i="2" s="1"/>
  <c r="AE131" i="2"/>
  <c r="AE119" i="2"/>
  <c r="AG113" i="2"/>
  <c r="AG121" i="2" s="1"/>
  <c r="AE113" i="2"/>
  <c r="AE121" i="2" s="1"/>
  <c r="AE84" i="2"/>
  <c r="AA84" i="2" s="1"/>
  <c r="W84" i="2" s="1"/>
  <c r="AG82" i="2"/>
  <c r="AG85" i="2" s="1"/>
  <c r="AE81" i="2"/>
  <c r="AA81" i="2" s="1"/>
  <c r="W81" i="2" s="1"/>
  <c r="AE80" i="2"/>
  <c r="AA80" i="2" s="1"/>
  <c r="W80" i="2" s="1"/>
  <c r="AG63" i="2"/>
  <c r="AE61" i="2"/>
  <c r="AA61" i="2" s="1"/>
  <c r="W61" i="2" s="1"/>
  <c r="AE60" i="2"/>
  <c r="AA60" i="2" s="1"/>
  <c r="W60" i="2" s="1"/>
  <c r="AE58" i="2"/>
  <c r="AA58" i="2" s="1"/>
  <c r="W58" i="2" s="1"/>
  <c r="AE57" i="2"/>
  <c r="AA57" i="2" s="1"/>
  <c r="W57" i="2" s="1"/>
  <c r="AG55" i="2"/>
  <c r="AE54" i="2"/>
  <c r="AA54" i="2" s="1"/>
  <c r="W54" i="2" s="1"/>
  <c r="AE53" i="2"/>
  <c r="AA53" i="2" s="1"/>
  <c r="W53" i="2" s="1"/>
  <c r="AE52" i="2"/>
  <c r="AA52" i="2" s="1"/>
  <c r="W52" i="2" s="1"/>
  <c r="AE51" i="2"/>
  <c r="AA51" i="2" s="1"/>
  <c r="W51" i="2" s="1"/>
  <c r="AE49" i="2"/>
  <c r="AA49" i="2" s="1"/>
  <c r="W49" i="2" s="1"/>
  <c r="AE48" i="2"/>
  <c r="AA48" i="2" s="1"/>
  <c r="W48" i="2" s="1"/>
  <c r="AE47" i="2"/>
  <c r="AA47" i="2" s="1"/>
  <c r="W47" i="2" s="1"/>
  <c r="AE26" i="2"/>
  <c r="AA26" i="2" s="1"/>
  <c r="W26" i="2" s="1"/>
  <c r="AE25" i="2"/>
  <c r="AA25" i="2" s="1"/>
  <c r="W25" i="2" s="1"/>
  <c r="AG24" i="2"/>
  <c r="AE22" i="2"/>
  <c r="AA22" i="2" s="1"/>
  <c r="W22" i="2" s="1"/>
  <c r="AE21" i="2"/>
  <c r="AA21" i="2" s="1"/>
  <c r="W21" i="2" s="1"/>
  <c r="AE19" i="2"/>
  <c r="AA19" i="2" s="1"/>
  <c r="W19" i="2" s="1"/>
  <c r="AE18" i="2"/>
  <c r="AA18" i="2" s="1"/>
  <c r="W18" i="2" s="1"/>
  <c r="AE17" i="2"/>
  <c r="AA17" i="2" s="1"/>
  <c r="W17" i="2" s="1"/>
  <c r="AE16" i="2"/>
  <c r="AA16" i="2" s="1"/>
  <c r="W16" i="2" s="1"/>
  <c r="AE15" i="2"/>
  <c r="AA15" i="2" s="1"/>
  <c r="W15" i="2" s="1"/>
  <c r="AE14" i="2"/>
  <c r="AA14" i="2" s="1"/>
  <c r="W14" i="2" s="1"/>
  <c r="AG12" i="2"/>
  <c r="AE11" i="2"/>
  <c r="AA11" i="2" s="1"/>
  <c r="W11" i="2" s="1"/>
  <c r="AE10" i="2"/>
  <c r="AA10" i="2" s="1"/>
  <c r="W10" i="2" s="1"/>
  <c r="AA131" i="2" l="1"/>
  <c r="AE135" i="2"/>
  <c r="W12" i="2"/>
  <c r="W24" i="2"/>
  <c r="W82" i="2"/>
  <c r="W85" i="2" s="1"/>
  <c r="W55" i="2"/>
  <c r="W146" i="2" s="1"/>
  <c r="W63" i="2"/>
  <c r="AC27" i="2"/>
  <c r="AA12" i="2"/>
  <c r="AA82" i="2"/>
  <c r="AA85" i="2" s="1"/>
  <c r="AA63" i="2"/>
  <c r="AA55" i="2"/>
  <c r="AA24" i="2"/>
  <c r="AG27" i="2"/>
  <c r="AE63" i="2"/>
  <c r="AE82" i="2"/>
  <c r="AE85" i="2" s="1"/>
  <c r="AE55" i="2"/>
  <c r="AE24" i="2"/>
  <c r="AE12" i="2"/>
  <c r="AI113" i="2"/>
  <c r="AI121" i="2" s="1"/>
  <c r="AI82" i="2"/>
  <c r="AI85" i="2" s="1"/>
  <c r="AI63" i="2"/>
  <c r="AI55" i="2"/>
  <c r="AI24" i="2"/>
  <c r="AI12" i="2"/>
  <c r="AK143" i="2"/>
  <c r="W131" i="2" l="1"/>
  <c r="W135" i="2" s="1"/>
  <c r="AA135" i="2"/>
  <c r="W27" i="2"/>
  <c r="AA27" i="2"/>
  <c r="AI27" i="2"/>
  <c r="AE27" i="2"/>
  <c r="AK146" i="2" l="1"/>
  <c r="AK145" i="2"/>
  <c r="AM113" i="2"/>
  <c r="AM121" i="2" s="1"/>
  <c r="AK113" i="2"/>
  <c r="AK121" i="2" s="1"/>
  <c r="AM82" i="2"/>
  <c r="AM85" i="2" s="1"/>
  <c r="AM63" i="2"/>
  <c r="AM55" i="2"/>
  <c r="AM24" i="2"/>
  <c r="AM12" i="2"/>
  <c r="AM27" i="2" l="1"/>
  <c r="AQ113" i="2" l="1"/>
  <c r="AQ121" i="2" s="1"/>
  <c r="AO113" i="2"/>
  <c r="AO121" i="2" s="1"/>
  <c r="AQ82" i="2"/>
  <c r="AQ85" i="2" s="1"/>
  <c r="AQ63" i="2"/>
  <c r="AQ55" i="2"/>
  <c r="AQ24" i="2"/>
  <c r="AQ12" i="2"/>
  <c r="AQ27" i="2" l="1"/>
  <c r="AS134" i="2"/>
  <c r="AO134" i="2" s="1"/>
  <c r="AS113" i="2"/>
  <c r="AS121" i="2" s="1"/>
  <c r="AU113" i="2"/>
  <c r="AU121" i="2" s="1"/>
  <c r="AS84" i="2"/>
  <c r="AO84" i="2" s="1"/>
  <c r="AK84" i="2" s="1"/>
  <c r="AS81" i="2"/>
  <c r="AO81" i="2" s="1"/>
  <c r="AK81" i="2" s="1"/>
  <c r="AU82" i="2"/>
  <c r="AU85" i="2" s="1"/>
  <c r="AS61" i="2"/>
  <c r="AO61" i="2" s="1"/>
  <c r="AK61" i="2" s="1"/>
  <c r="AS60" i="2"/>
  <c r="AO60" i="2" s="1"/>
  <c r="AK60" i="2" s="1"/>
  <c r="AS58" i="2"/>
  <c r="AO58" i="2" s="1"/>
  <c r="AK58" i="2" s="1"/>
  <c r="AS57" i="2"/>
  <c r="AO57" i="2" s="1"/>
  <c r="AK57" i="2" s="1"/>
  <c r="AS54" i="2"/>
  <c r="AO54" i="2" s="1"/>
  <c r="AK54" i="2" s="1"/>
  <c r="AS53" i="2"/>
  <c r="AO53" i="2" s="1"/>
  <c r="AK53" i="2" s="1"/>
  <c r="AS52" i="2"/>
  <c r="AO52" i="2" s="1"/>
  <c r="AK52" i="2" s="1"/>
  <c r="AS51" i="2"/>
  <c r="AO51" i="2" s="1"/>
  <c r="AK51" i="2" s="1"/>
  <c r="AS49" i="2"/>
  <c r="AO49" i="2" s="1"/>
  <c r="AK49" i="2" s="1"/>
  <c r="AS48" i="2"/>
  <c r="AO48" i="2" s="1"/>
  <c r="AK48" i="2" s="1"/>
  <c r="AS47" i="2"/>
  <c r="AO47" i="2" s="1"/>
  <c r="AK47" i="2" s="1"/>
  <c r="AU63" i="2"/>
  <c r="AU55" i="2"/>
  <c r="AS26" i="2"/>
  <c r="AO26" i="2" s="1"/>
  <c r="AK26" i="2" s="1"/>
  <c r="AS25" i="2"/>
  <c r="AO25" i="2" s="1"/>
  <c r="AK25" i="2" s="1"/>
  <c r="AS22" i="2"/>
  <c r="AO22" i="2" s="1"/>
  <c r="AK22" i="2" s="1"/>
  <c r="AS21" i="2"/>
  <c r="AO21" i="2" s="1"/>
  <c r="AK21" i="2" s="1"/>
  <c r="AS19" i="2"/>
  <c r="AO19" i="2" s="1"/>
  <c r="AK19" i="2" s="1"/>
  <c r="AS18" i="2"/>
  <c r="AO18" i="2" s="1"/>
  <c r="AK18" i="2" s="1"/>
  <c r="AS17" i="2"/>
  <c r="AO17" i="2" s="1"/>
  <c r="AK17" i="2" s="1"/>
  <c r="AS16" i="2"/>
  <c r="AO16" i="2" s="1"/>
  <c r="AK16" i="2" s="1"/>
  <c r="AS15" i="2"/>
  <c r="AO15" i="2" s="1"/>
  <c r="AK15" i="2" s="1"/>
  <c r="AS14" i="2"/>
  <c r="AO14" i="2" s="1"/>
  <c r="AK14" i="2" s="1"/>
  <c r="AS11" i="2"/>
  <c r="AO11" i="2" s="1"/>
  <c r="AK11" i="2" s="1"/>
  <c r="AS10" i="2"/>
  <c r="AO10" i="2" s="1"/>
  <c r="AK10" i="2" s="1"/>
  <c r="AU24" i="2"/>
  <c r="AU12" i="2"/>
  <c r="AK63" i="2" l="1"/>
  <c r="AK12" i="2"/>
  <c r="AO55" i="2"/>
  <c r="AO63" i="2"/>
  <c r="AK24" i="2"/>
  <c r="AK55" i="2"/>
  <c r="AO12" i="2"/>
  <c r="AO24" i="2"/>
  <c r="AO27" i="2" s="1"/>
  <c r="AK134" i="2"/>
  <c r="AU27" i="2"/>
  <c r="AS63" i="2"/>
  <c r="AS55" i="2"/>
  <c r="AS24" i="2"/>
  <c r="AS12" i="2"/>
  <c r="AK27" i="2" l="1"/>
  <c r="AS27" i="2"/>
  <c r="AW113" i="2" l="1"/>
  <c r="AW121" i="2" s="1"/>
  <c r="AW131" i="2" l="1"/>
  <c r="AW80" i="2"/>
  <c r="AS80" i="2" s="1"/>
  <c r="AS131" i="2" l="1"/>
  <c r="AS135" i="2" s="1"/>
  <c r="AW135" i="2"/>
  <c r="AS82" i="2"/>
  <c r="AS85" i="2" s="1"/>
  <c r="AO80" i="2"/>
  <c r="AO131" i="2"/>
  <c r="AO135" i="2" s="1"/>
  <c r="AW82" i="2"/>
  <c r="AW85" i="2" s="1"/>
  <c r="AW63" i="2"/>
  <c r="AW55" i="2"/>
  <c r="AW24" i="2"/>
  <c r="AW12" i="2"/>
  <c r="AK80" i="2" l="1"/>
  <c r="AK82" i="2" s="1"/>
  <c r="AK85" i="2" s="1"/>
  <c r="AO82" i="2"/>
  <c r="AO85" i="2" s="1"/>
  <c r="AK131" i="2"/>
  <c r="AK135" i="2" s="1"/>
  <c r="AW27" i="2"/>
  <c r="U57" i="3" l="1"/>
  <c r="Q57" i="3"/>
  <c r="M57" i="3"/>
  <c r="I57" i="3"/>
  <c r="E57" i="3"/>
  <c r="W57" i="3"/>
  <c r="S57" i="3"/>
  <c r="O57" i="3"/>
  <c r="K57" i="3"/>
  <c r="G57" i="3"/>
  <c r="C57" i="3"/>
  <c r="U48" i="3"/>
  <c r="Q48" i="3"/>
  <c r="M48" i="3"/>
  <c r="I48" i="3"/>
  <c r="E48" i="3"/>
  <c r="W48" i="3"/>
  <c r="S48" i="3"/>
  <c r="O48" i="3"/>
  <c r="K48" i="3"/>
  <c r="G48" i="3"/>
  <c r="C48" i="3"/>
  <c r="U31" i="3"/>
  <c r="U34" i="3" s="1"/>
  <c r="U35" i="3" s="1"/>
  <c r="Q31" i="3"/>
  <c r="Q34" i="3" s="1"/>
  <c r="Q35" i="3" s="1"/>
  <c r="M31" i="3"/>
  <c r="M34" i="3" s="1"/>
  <c r="M35" i="3" s="1"/>
  <c r="I31" i="3"/>
  <c r="I34" i="3" s="1"/>
  <c r="I35" i="3" s="1"/>
  <c r="E31" i="3"/>
  <c r="E34" i="3" s="1"/>
  <c r="E35" i="3" s="1"/>
  <c r="W31" i="3"/>
  <c r="W34" i="3" s="1"/>
  <c r="W35" i="3" s="1"/>
  <c r="S31" i="3"/>
  <c r="S34" i="3" s="1"/>
  <c r="S35" i="3" s="1"/>
  <c r="O31" i="3"/>
  <c r="O34" i="3" s="1"/>
  <c r="O35" i="3" s="1"/>
  <c r="K31" i="3"/>
  <c r="K34" i="3" s="1"/>
  <c r="K35" i="3" s="1"/>
  <c r="G31" i="3"/>
  <c r="G34" i="3" s="1"/>
  <c r="G35" i="3" s="1"/>
  <c r="C31" i="3"/>
  <c r="C34" i="3" s="1"/>
  <c r="C35" i="3" s="1"/>
  <c r="U19" i="3"/>
  <c r="Q19" i="3"/>
  <c r="M19" i="3"/>
  <c r="I19" i="3"/>
  <c r="E19" i="3"/>
  <c r="W19" i="3"/>
  <c r="S19" i="3"/>
  <c r="O19" i="3"/>
  <c r="K19" i="3"/>
  <c r="G19" i="3"/>
  <c r="C19" i="3"/>
  <c r="U11" i="3"/>
  <c r="Q11" i="3"/>
  <c r="M11" i="3"/>
  <c r="I11" i="3"/>
  <c r="E11" i="3"/>
  <c r="W11" i="3"/>
  <c r="S11" i="3"/>
  <c r="O11" i="3"/>
  <c r="K11" i="3"/>
  <c r="G11" i="3"/>
  <c r="C11" i="3"/>
</calcChain>
</file>

<file path=xl/sharedStrings.xml><?xml version="1.0" encoding="utf-8"?>
<sst xmlns="http://schemas.openxmlformats.org/spreadsheetml/2006/main" count="345" uniqueCount="184">
  <si>
    <t>($ millions)</t>
  </si>
  <si>
    <t>Interest and debt expense, net</t>
  </si>
  <si>
    <t>Income tax benefit</t>
  </si>
  <si>
    <t>Exploration expense</t>
  </si>
  <si>
    <t>Adjusted income items before taxes(a)</t>
  </si>
  <si>
    <t>Other non-cash items</t>
  </si>
  <si>
    <t>Adjusted EBITDAX</t>
  </si>
  <si>
    <t>Cash interest</t>
  </si>
  <si>
    <t>Exploration expenditures</t>
  </si>
  <si>
    <t>Other changes in operating assets and liabilities</t>
  </si>
  <si>
    <t>Table 1</t>
  </si>
  <si>
    <t>Table 2</t>
  </si>
  <si>
    <t>($ millions, except per share amounts)</t>
  </si>
  <si>
    <t>Unusual and infrequent items:</t>
  </si>
  <si>
    <t>Early retirement, severance and other costs</t>
  </si>
  <si>
    <t>Net gains on early extinguishment of debt</t>
  </si>
  <si>
    <t>Reversal of valuation allowance for deferred tax assets (a)</t>
  </si>
  <si>
    <t>Total</t>
  </si>
  <si>
    <t xml:space="preserve">Adjusted net loss </t>
  </si>
  <si>
    <t>Adjusted net loss per diluted share</t>
  </si>
  <si>
    <t>(a) Amount represents the out-of-period portion of the valuation allowance reversal.</t>
  </si>
  <si>
    <t>Table 3</t>
  </si>
  <si>
    <t xml:space="preserve">   Capital investment</t>
  </si>
  <si>
    <t xml:space="preserve">   Changes in capital accruals</t>
  </si>
  <si>
    <t>Free cash flow (after working capital)</t>
  </si>
  <si>
    <t>Table 4</t>
  </si>
  <si>
    <t>General and administrative expenses</t>
  </si>
  <si>
    <t xml:space="preserve">   Early retirement and severance costs</t>
  </si>
  <si>
    <t>Adjusted general and administrative expenses</t>
  </si>
  <si>
    <t>Free Cash Flow</t>
  </si>
  <si>
    <t>Adjusted General and Adminstrative Expenses</t>
  </si>
  <si>
    <t>Non-GAAP Reconcilation for Adjusted Net Loss and Adjusted G&amp;A</t>
  </si>
  <si>
    <t>2Q17</t>
  </si>
  <si>
    <t>1Q17</t>
  </si>
  <si>
    <t>2Q16</t>
  </si>
  <si>
    <t>Non-GAAP Reconcilation for Adjusted EBITDAX</t>
  </si>
  <si>
    <t>3Q17</t>
  </si>
  <si>
    <t>3Q16</t>
  </si>
  <si>
    <t>3Q17 YTD</t>
  </si>
  <si>
    <t>3Q16 YTD</t>
  </si>
  <si>
    <t>Depreciation, depletion and amortization, excluding noncontrolling interest</t>
  </si>
  <si>
    <t>Other, net</t>
  </si>
  <si>
    <r>
      <t xml:space="preserve">Net </t>
    </r>
    <r>
      <rPr>
        <sz val="11"/>
        <color rgb="FFFF0000"/>
        <rFont val="Calibri"/>
        <family val="2"/>
        <scheme val="minor"/>
      </rPr>
      <t>(loss)</t>
    </r>
    <r>
      <rPr>
        <sz val="11"/>
        <color theme="1"/>
        <rFont val="Calibri"/>
        <family val="2"/>
        <scheme val="minor"/>
      </rPr>
      <t xml:space="preserve"> income attributable to common stock</t>
    </r>
  </si>
  <si>
    <r>
      <t xml:space="preserve">Net </t>
    </r>
    <r>
      <rPr>
        <sz val="11"/>
        <color rgb="FFFF0000"/>
        <rFont val="Calibri"/>
        <family val="2"/>
        <scheme val="minor"/>
      </rPr>
      <t xml:space="preserve">(loss) </t>
    </r>
    <r>
      <rPr>
        <sz val="11"/>
        <color theme="1"/>
        <rFont val="Calibri"/>
        <family val="2"/>
        <scheme val="minor"/>
      </rPr>
      <t>income attributable to common stock</t>
    </r>
  </si>
  <si>
    <t>Other</t>
  </si>
  <si>
    <t>Deferred debt issuance costs write-off</t>
  </si>
  <si>
    <r>
      <t xml:space="preserve">Non-cash derivative </t>
    </r>
    <r>
      <rPr>
        <sz val="11"/>
        <color rgb="FFFF0000"/>
        <rFont val="Calibri"/>
        <family val="2"/>
        <scheme val="minor"/>
      </rPr>
      <t>losses</t>
    </r>
    <r>
      <rPr>
        <sz val="11"/>
        <color theme="1"/>
        <rFont val="Calibri"/>
        <family val="2"/>
        <scheme val="minor"/>
      </rPr>
      <t xml:space="preserve"> (gains), excluding noncontrolling interest</t>
    </r>
  </si>
  <si>
    <t>Adjusted income items before interest and taxes</t>
  </si>
  <si>
    <r>
      <t>Net</t>
    </r>
    <r>
      <rPr>
        <sz val="11"/>
        <color rgb="FFFF0000"/>
        <rFont val="Calibri"/>
        <family val="2"/>
        <scheme val="minor"/>
      </rPr>
      <t xml:space="preserve"> (loss) </t>
    </r>
    <r>
      <rPr>
        <sz val="11"/>
        <color theme="1"/>
        <rFont val="Calibri"/>
        <family val="2"/>
        <scheme val="minor"/>
      </rPr>
      <t>income attributable to common stock per diluted share</t>
    </r>
  </si>
  <si>
    <t>Net cash provided (used) by operating activites</t>
  </si>
  <si>
    <t>2Q17 YTD</t>
  </si>
  <si>
    <t>4Q16</t>
  </si>
  <si>
    <t>2Q16 YTD</t>
  </si>
  <si>
    <t>1Q16</t>
  </si>
  <si>
    <r>
      <t xml:space="preserve">Net cash provided </t>
    </r>
    <r>
      <rPr>
        <sz val="11"/>
        <color rgb="FFFF0000"/>
        <rFont val="Calibri"/>
        <family val="2"/>
        <scheme val="minor"/>
      </rPr>
      <t>(used)</t>
    </r>
    <r>
      <rPr>
        <sz val="11"/>
        <color theme="1"/>
        <rFont val="Calibri"/>
        <family val="2"/>
        <scheme val="minor"/>
      </rPr>
      <t xml:space="preserve"> by operating activities</t>
    </r>
  </si>
  <si>
    <r>
      <t xml:space="preserve">Gains (losses) </t>
    </r>
    <r>
      <rPr>
        <sz val="11"/>
        <color rgb="FFFF0000"/>
        <rFont val="Calibri"/>
        <family val="2"/>
        <scheme val="minor"/>
      </rPr>
      <t>on</t>
    </r>
    <r>
      <rPr>
        <sz val="11"/>
        <color theme="1"/>
        <rFont val="Calibri"/>
        <family val="2"/>
        <scheme val="minor"/>
      </rPr>
      <t xml:space="preserve"> asset divestitures</t>
    </r>
  </si>
  <si>
    <t>California Resources Corporation</t>
  </si>
  <si>
    <t>Net cash provided (used) by operating activities</t>
  </si>
  <si>
    <t>(in millions)</t>
  </si>
  <si>
    <t>(in millions, except per share amounts)</t>
  </si>
  <si>
    <t>Asset impairments</t>
  </si>
  <si>
    <t>Tax effects of these items</t>
  </si>
  <si>
    <t>Depreciation, depletion and amortization</t>
  </si>
  <si>
    <t>Unusual, infrequent and other items:</t>
  </si>
  <si>
    <t>Total unusual, infrequent and other items</t>
  </si>
  <si>
    <t>Free cash flow</t>
  </si>
  <si>
    <t>Adjusted net income (loss)</t>
  </si>
  <si>
    <t>Non-cash derivative loss (gain) from commodities, excluding noncontrolling interest</t>
  </si>
  <si>
    <r>
      <t>Unusual, infrequent and other items</t>
    </r>
    <r>
      <rPr>
        <vertAlign val="superscript"/>
        <sz val="10"/>
        <rFont val="Calibri Light"/>
        <family val="2"/>
        <scheme val="major"/>
      </rPr>
      <t>(1)</t>
    </r>
  </si>
  <si>
    <t>(1) See Adjusted Net Income (Loss) reconciliation above.</t>
  </si>
  <si>
    <t>ADJUSTED NET INCOME (LOSS)</t>
  </si>
  <si>
    <t>ADJUSTED GENERAL AND ADMINISTRATIVE EXPENSES</t>
  </si>
  <si>
    <t>Working capital changes</t>
  </si>
  <si>
    <t>ADJUSTED EBITDAX &amp; ADJUSTED EBITDAX PER BOE</t>
  </si>
  <si>
    <t>(in millions, except per BOE amounts)</t>
  </si>
  <si>
    <t>Adjusted EBITDAX per BOE</t>
  </si>
  <si>
    <t>Net income (loss)</t>
  </si>
  <si>
    <t>Net income attributable to noncontrolling interests</t>
  </si>
  <si>
    <t>($/BOE)</t>
  </si>
  <si>
    <t>The following table presents the reconciliation of the GAAP financial measure of general and administrative (G&amp;A) expenses to the non-GAAP financial measure of adjusted G&amp;A expenses:</t>
  </si>
  <si>
    <t>Reorganization items, net</t>
  </si>
  <si>
    <t>Net income (loss)attributable to common stock per diluted share</t>
  </si>
  <si>
    <t>Severance and termination costs</t>
  </si>
  <si>
    <t>Rig termination expenses</t>
  </si>
  <si>
    <t>Net income (loss) attributable to common stock</t>
  </si>
  <si>
    <t>Face value of debt</t>
  </si>
  <si>
    <t>Net Debt</t>
  </si>
  <si>
    <t>Leverage Ratio</t>
  </si>
  <si>
    <t>The following table presents a reconciliation of our leverage ratio.  The leverage ratio is a supplemental measure of our performance that is not required by or presented in accordance with U.S. generally accepted accounting principles ("GAAP").</t>
  </si>
  <si>
    <t>LEVERAGE RATIO AND NET DEBT</t>
  </si>
  <si>
    <t xml:space="preserve">We calculate the leverage ratio by dividing net debt by adjusted EBITDAX for the applicable period.  We define net debt as the face value of our debt less available cash.  We believe the leverage ratio is an important metric of the operational and financial health of  our Company and is useful to investors as an indicator of our ability to incur additional debt and to service our existing debt.  </t>
  </si>
  <si>
    <t>1Q21</t>
  </si>
  <si>
    <t>Net loss (gain) on early extinguishment of debt</t>
  </si>
  <si>
    <t>Operating costs</t>
  </si>
  <si>
    <t>Free cash flow, after special items</t>
  </si>
  <si>
    <t>OPERATING COSTS PER BOE, EXCLUDING EFFECTS OF PSC-TYPE CONTRACTS</t>
  </si>
  <si>
    <r>
      <t xml:space="preserve">Energy operating costs </t>
    </r>
    <r>
      <rPr>
        <vertAlign val="superscript"/>
        <sz val="10"/>
        <rFont val="Calibri Light"/>
        <family val="2"/>
        <scheme val="major"/>
      </rPr>
      <t>(1)</t>
    </r>
  </si>
  <si>
    <t>Non-GAAP Measures and Reconciliations</t>
  </si>
  <si>
    <t>(Gains) losses on asset divestitures</t>
  </si>
  <si>
    <t>Adjusted net income (loss) and adjusted net income (loss) per share are non-GAAP measures.  We define adjusted net income as net income excluding the effects of significant transactions and events that affect earnings but vary widely and unpredictably in nature, timing and amount. These events may recur, even across successive reporting periods.  Management believes these non-GAAP measures provide useful information to the industry and the investment community interested in comparing our financial performance between periods. Reported earnings are considered representative of management's performance over the long term.  Adjusted net income (loss) is not considered to be an alternative to net income (loss) reported in accordance with GAAP. The following table presents a reconciliation of the GAAP financial measure of net income (loss) and net income (loss) attributable to common stock per share to the non-GAAP financial measure of adjusted net income (loss) and adjusted net income (loss) per share.</t>
  </si>
  <si>
    <t>2Q21</t>
  </si>
  <si>
    <t>2Q21 YTD</t>
  </si>
  <si>
    <t>3Q21 YTD</t>
  </si>
  <si>
    <t>3Q21</t>
  </si>
  <si>
    <t>4Q21</t>
  </si>
  <si>
    <t>FY 2021</t>
  </si>
  <si>
    <t>Excess costs attributable to PSCs</t>
  </si>
  <si>
    <r>
      <t xml:space="preserve">Energy operating costs, excluding effects of PSCs </t>
    </r>
    <r>
      <rPr>
        <vertAlign val="superscript"/>
        <sz val="10"/>
        <rFont val="Calibri Light"/>
        <family val="2"/>
        <scheme val="major"/>
      </rPr>
      <t>(1)</t>
    </r>
  </si>
  <si>
    <t>Gas processing costs, excluding effects of PSCs</t>
  </si>
  <si>
    <r>
      <t xml:space="preserve">Non-energy operating costs, excluding effects of PSCs </t>
    </r>
    <r>
      <rPr>
        <vertAlign val="superscript"/>
        <sz val="10"/>
        <rFont val="Calibri Light"/>
        <family val="2"/>
        <scheme val="major"/>
      </rPr>
      <t>(2)</t>
    </r>
  </si>
  <si>
    <t>Operating costs, excluding effects of PSCs</t>
  </si>
  <si>
    <t>0.3x</t>
  </si>
  <si>
    <t>1Q22</t>
  </si>
  <si>
    <t>2Q22</t>
  </si>
  <si>
    <t>2Q22 YTD</t>
  </si>
  <si>
    <t>Cash income taxes</t>
  </si>
  <si>
    <t>Income tax provision (benefit)</t>
  </si>
  <si>
    <t xml:space="preserve">      Excess energy operating costs attributable to PSCs</t>
  </si>
  <si>
    <t>Excess non-energy operating costs attributable to PSCs</t>
  </si>
  <si>
    <t>3Q22 YTD</t>
  </si>
  <si>
    <t>3Q22</t>
  </si>
  <si>
    <t>Interest income</t>
  </si>
  <si>
    <t>(1) Energy operating costs consist of purchases of natural gas to generate electricity, purchased electricity and internal costs to produce electricity used in our operations.</t>
  </si>
  <si>
    <r>
      <t xml:space="preserve">Adjusted net income (loss) per diluted share </t>
    </r>
    <r>
      <rPr>
        <vertAlign val="superscript"/>
        <sz val="10"/>
        <rFont val="Calibri Light"/>
        <family val="2"/>
        <scheme val="major"/>
      </rPr>
      <t>(1)</t>
    </r>
  </si>
  <si>
    <t>Income tax provision (benefit) - out-of-period tax items</t>
  </si>
  <si>
    <t>Equity-settled stock-based compensation</t>
  </si>
  <si>
    <t>The reporting of our PSC-type contracts creates a difference between reported operating costs, which are for the full field, and reported volumes, which are only our net share, inflating the per barrel operating costs.  The following table presents operating costs after adjusting for the excess costs attributable to PSC-type contracts.
Purchased natural gas used to generate steam in our steamfloods was reclassified from non-energy operating costs to energy operating costs beginning in the third quarter of 2022. All amounts begining with the first quarter of 2020 have been updated to conform to this presentation.</t>
  </si>
  <si>
    <r>
      <t xml:space="preserve">Gas processing costs </t>
    </r>
    <r>
      <rPr>
        <vertAlign val="superscript"/>
        <sz val="10"/>
        <rFont val="Calibri Light"/>
        <family val="2"/>
        <scheme val="major"/>
      </rPr>
      <t>(2)</t>
    </r>
  </si>
  <si>
    <r>
      <t xml:space="preserve">Non-energy operating costs </t>
    </r>
    <r>
      <rPr>
        <vertAlign val="superscript"/>
        <sz val="10"/>
        <rFont val="Calibri Light"/>
        <family val="2"/>
        <scheme val="major"/>
      </rPr>
      <t>(3)</t>
    </r>
  </si>
  <si>
    <t>(3) Non-energy operating costs equal total operating costs less energy and gas processing costs.</t>
  </si>
  <si>
    <t>(2) Gas processing costs include costs associated with compression, maintenance and other activities needed to run our gas processing facilities at Elk Hills.</t>
  </si>
  <si>
    <t>4Q22 YTD</t>
  </si>
  <si>
    <t>4Q22</t>
  </si>
  <si>
    <t>FY 2022</t>
  </si>
  <si>
    <t>Cash interest payments</t>
  </si>
  <si>
    <t>Cash interest received</t>
  </si>
  <si>
    <t>Bankruptcy related fees</t>
  </si>
  <si>
    <t>1Q23</t>
  </si>
  <si>
    <t>E&amp;P, Corporate and Other</t>
  </si>
  <si>
    <t>CMB</t>
  </si>
  <si>
    <t>Adjustments to capital investments</t>
  </si>
  <si>
    <t xml:space="preserve">   Replacement water facilities</t>
  </si>
  <si>
    <t>Capital investments</t>
  </si>
  <si>
    <r>
      <t xml:space="preserve">Adjusted free cash flow </t>
    </r>
    <r>
      <rPr>
        <b/>
        <vertAlign val="superscript"/>
        <sz val="10"/>
        <rFont val="Calibri Light"/>
        <family val="2"/>
        <scheme val="major"/>
      </rPr>
      <t>(1)</t>
    </r>
  </si>
  <si>
    <r>
      <rPr>
        <vertAlign val="superscript"/>
        <sz val="8"/>
        <rFont val="Calibri Light"/>
        <family val="2"/>
        <scheme val="major"/>
      </rPr>
      <t>(1)</t>
    </r>
    <r>
      <rPr>
        <sz val="8"/>
        <rFont val="Calibri Light"/>
        <family val="2"/>
        <scheme val="major"/>
      </rPr>
      <t xml:space="preserve"> Adjusted free cash flow is defined as net cash provided by operating activities less adjusted capital investments.</t>
    </r>
  </si>
  <si>
    <t xml:space="preserve">Management uses a measure called adjusted general and administrative (G&amp;A) expense to provide useful information to investors interested in comparing our costs between periods and performance to our peers. </t>
  </si>
  <si>
    <r>
      <t xml:space="preserve">Adjusted capital investments </t>
    </r>
    <r>
      <rPr>
        <b/>
        <vertAlign val="superscript"/>
        <sz val="10"/>
        <rFont val="Calibri Light"/>
        <family val="2"/>
        <scheme val="major"/>
      </rPr>
      <t>(2)</t>
    </r>
  </si>
  <si>
    <r>
      <rPr>
        <vertAlign val="superscript"/>
        <sz val="8"/>
        <color theme="1"/>
        <rFont val="Arial"/>
        <family val="2"/>
      </rPr>
      <t>(2)</t>
    </r>
    <r>
      <rPr>
        <sz val="8"/>
        <color theme="1"/>
        <rFont val="Arial"/>
        <family val="2"/>
      </rPr>
      <t xml:space="preserve"> Adjusted E&amp;P capital investments and Adjusted CMB capital investments are non-GAAP measures. These measures reflect E&amp;P facilities capital for replacement water injection facilities (which will allow our oil and gas operations to divert produced water away from a depleted oil and natural gas reservoir held by the Carbon TerraVault JV) as Adjusted CMB capital investment. Construction of these facilities supports the advancement of CRC’s carbon management business (CMB). CRC has supplemented its non-GAAP financial measure of free cash flow with adjusted free cash flow calculated using adjusted capital investments for its E&amp;P, Corporate &amp; Other. Management believes this is a useful measure for investors to understand the results of the core oil and gas business. CRC defines adjusted free cash flow for E&amp;P, Corporate &amp; Other as consolidated free cash flow less results attributable to its carbon management business.</t>
    </r>
  </si>
  <si>
    <r>
      <t>To supplement the presentation of its financial results prepared in accordance with U.S. generally accepted accounting principles (GAAP), management uses certain non-GAAP measures to assess its financial condition, results of operations and cash flows.  The non-GAAP measures include adjusted net income (loss), adjusted EBITDAX, adjusted EBITDAX per Boe</t>
    </r>
    <r>
      <rPr>
        <i/>
        <sz val="10"/>
        <color rgb="FFFF0000"/>
        <rFont val="Calibri Light"/>
        <family val="2"/>
        <scheme val="major"/>
      </rPr>
      <t xml:space="preserve">, </t>
    </r>
    <r>
      <rPr>
        <i/>
        <sz val="10"/>
        <rFont val="Calibri Light"/>
        <family val="2"/>
        <scheme val="major"/>
      </rPr>
      <t>free cash flow</t>
    </r>
    <r>
      <rPr>
        <i/>
        <sz val="10"/>
        <color rgb="FFFF0000"/>
        <rFont val="Calibri Light"/>
        <family val="2"/>
        <scheme val="major"/>
      </rPr>
      <t xml:space="preserve">, </t>
    </r>
    <r>
      <rPr>
        <i/>
        <sz val="10"/>
        <rFont val="Calibri Light"/>
        <family val="2"/>
        <scheme val="major"/>
      </rPr>
      <t>adjusted free cash flow, adjusted general and administrative expenses, net debt and operating costs per BOE, among others. These measures are also widely used by the industry, the investment community and our lenders.  Although these are non-GAAP measures, the amounts included in the calculations were computed in accordance with GAAP.  Management believes that the non-GAAP measures presented, when viewed in combination with its financial and operating results prepared in accordance with GAAP, provide a more complete understanding of the factors and trends affecting the Company's performance.   The non-GAAP measures presented herein may not be comparable to other similarly titled measures of other companies. Below are additional disclosures regarding each of the our non-GAAP measures, including reconciliations to their most directly comparable GAAP measure where applicable.</t>
    </r>
  </si>
  <si>
    <t>2Q23 YTD</t>
  </si>
  <si>
    <t>2Q23</t>
  </si>
  <si>
    <t>Cash and cash equivalents</t>
  </si>
  <si>
    <t>06/30/2023</t>
  </si>
  <si>
    <t>Costs attributable to PSCs</t>
  </si>
  <si>
    <t>LTM Adjusted EBITDAX</t>
  </si>
  <si>
    <t>0.2x</t>
  </si>
  <si>
    <t>3Q23 YTD</t>
  </si>
  <si>
    <t>3Q23</t>
  </si>
  <si>
    <t>09/30/2023</t>
  </si>
  <si>
    <t>Information technology infrastructure</t>
  </si>
  <si>
    <t>0.1x</t>
  </si>
  <si>
    <t>4Q23 YTD</t>
  </si>
  <si>
    <t>4Q23</t>
  </si>
  <si>
    <t>12/31/2023</t>
  </si>
  <si>
    <t>1Q24</t>
  </si>
  <si>
    <t>03/31/2024</t>
  </si>
  <si>
    <t>Aera merger transaction / integration fees</t>
  </si>
  <si>
    <t>Net cash provided by operating activites</t>
  </si>
  <si>
    <t>Management uses free cash flow, which is defined by CRC as net cash provided by operating activities less capital investments, as a measure of liquidity.  The following table presents a reconciliation of CRC's net cash provided by operating activities to free cash flow.  CRC supplemented its non-GAAP measure of free cash flow with (i) net cash provided by operating activities before changes in operating assets and liabilities, net, (ii) adjusted free cash flow, and (iii) free cash flow of exploration and production, and corporate and other items (Free Cash Flow for E&amp;P, Corporate &amp; Other), which it believes is a useful measure for investors to understand the results of CRC's core oil and gas business.  CRC defines Free Cash Flow for E&amp;P, Corporate &amp; Other as consolidated free cash flow less results attributable to its carbon management business (CMB).  CRC defines adjusted free cash flow as net cash provided by operating activities less adjusted capital investments.</t>
  </si>
  <si>
    <t>FREE CASH FLOW AND SUPPLEMENTAL CASH FLOW MEASURES</t>
  </si>
  <si>
    <t>Increased power and fuel costs due to plant downtime</t>
  </si>
  <si>
    <t>The following table represents a reconciliation of the GAAP financial measures of net income and net cash provided by operating activities to the non-GAAP financial measure of adjusted EBITDAX.  CRC has supplemented its non-GAAP measures of</t>
  </si>
  <si>
    <t>consolidated adjusted EBITDAX with adjusted EBITDAX for its exploration and production and corporate items (Adjusted EBITDAX for E&amp;P, Corporate &amp; Other) which management believes is a uesful measure for investors to understand the results of</t>
  </si>
  <si>
    <t>the core oil and gas business. CRC defines adjusted EBITDAX for E&amp;P, Corporate &amp; Other as consolidated adjusted EBITDAX less results attributable to its carbon management business (CMB).</t>
  </si>
  <si>
    <t>CRC defines Adjusted EBITDAX as earnings before interest expense; income taxes; depreciation, depletion and amortization; exploration expense; other unusual, infrequent and out-of-period items.  CRC believes this measure</t>
  </si>
  <si>
    <t>provides useful information in assessing its financial condition, results of operations and cash flows and is widely used by the industry, the investment community and its lenders.  Although this is a non-GAAP measure, the amounts included in the</t>
  </si>
  <si>
    <t>calculation were computed in accordance with GAAP. Certain items excluded from this non-GAAP measure are significant components in understanding and assessing CRC's financial performance, such as its cost of capital and tax structure, as well</t>
  </si>
  <si>
    <t>as depreciation, depletion and amortization of CRC's assets. This measure should be read in conjunction with the information contained in CRC's financial statements prepared in accordance with GAAP.  A version of Adjusted EBITDAX is a material</t>
  </si>
  <si>
    <t>component of certain of its financial covenants under CRC's Revolving Credit Facility and is provided in addition to, and not as an alternative for, income and liquidity measures calculated in accordance with GAAP.</t>
  </si>
  <si>
    <t>Net cash provided by operating activites before working capital changes</t>
  </si>
  <si>
    <t>2Q24 YTD</t>
  </si>
  <si>
    <t>2Q24</t>
  </si>
  <si>
    <t>06/30/2024</t>
  </si>
  <si>
    <t>Aera integration and transaction fee3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</si>
</sst>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9"/>
      <color theme="1"/>
      <name val="Calibri"/>
      <family val="2"/>
      <scheme val="minor"/>
    </font>
    <font>
      <b/>
      <sz val="14"/>
      <name val="Calibri Light"/>
      <family val="2"/>
      <scheme val="major"/>
    </font>
    <font>
      <sz val="10"/>
      <name val="Calibri Light"/>
      <family val="2"/>
      <scheme val="major"/>
    </font>
    <font>
      <sz val="10"/>
      <color theme="1"/>
      <name val="Calibri Light"/>
      <family val="2"/>
      <scheme val="major"/>
    </font>
    <font>
      <b/>
      <sz val="11"/>
      <name val="Calibri Light"/>
      <family val="2"/>
      <scheme val="major"/>
    </font>
    <font>
      <b/>
      <sz val="10"/>
      <name val="Calibri Light"/>
      <family val="2"/>
      <scheme val="major"/>
    </font>
    <font>
      <b/>
      <sz val="10"/>
      <color theme="1"/>
      <name val="Calibri Light"/>
      <family val="2"/>
      <scheme val="major"/>
    </font>
    <font>
      <i/>
      <sz val="10"/>
      <name val="Calibri Light"/>
      <family val="2"/>
      <scheme val="major"/>
    </font>
    <font>
      <i/>
      <sz val="9"/>
      <name val="Calibri Light"/>
      <family val="2"/>
      <scheme val="major"/>
    </font>
    <font>
      <vertAlign val="superscript"/>
      <sz val="10"/>
      <name val="Calibri Light"/>
      <family val="2"/>
      <scheme val="major"/>
    </font>
    <font>
      <sz val="8"/>
      <name val="Calibri Light"/>
      <family val="2"/>
      <scheme val="major"/>
    </font>
    <font>
      <b/>
      <vertAlign val="superscript"/>
      <sz val="10"/>
      <name val="Calibri Light"/>
      <family val="2"/>
      <scheme val="major"/>
    </font>
    <font>
      <b/>
      <sz val="12"/>
      <name val="Calibri Light"/>
      <family val="2"/>
      <scheme val="major"/>
    </font>
    <font>
      <i/>
      <sz val="10"/>
      <color theme="1"/>
      <name val="Calibri Light"/>
      <family val="2"/>
    </font>
    <font>
      <i/>
      <sz val="10"/>
      <color rgb="FFFF0000"/>
      <name val="Calibri Light"/>
      <family val="2"/>
      <scheme val="major"/>
    </font>
    <font>
      <vertAlign val="superscript"/>
      <sz val="8"/>
      <name val="Calibri Light"/>
      <family val="2"/>
      <scheme val="major"/>
    </font>
    <font>
      <sz val="8"/>
      <color theme="1"/>
      <name val="Arial"/>
      <family val="2"/>
    </font>
    <font>
      <vertAlign val="superscript"/>
      <sz val="8"/>
      <color theme="1"/>
      <name val="Arial"/>
      <family val="2"/>
    </font>
    <font>
      <sz val="18"/>
      <name val="Calibri Light"/>
      <family val="2"/>
      <scheme val="major"/>
    </font>
    <font>
      <i/>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right/>
      <top style="double">
        <color indexed="64"/>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20">
    <xf numFmtId="0" fontId="0" fillId="0" borderId="0" xfId="0"/>
    <xf numFmtId="164" fontId="0" fillId="0" borderId="0" xfId="1" applyNumberFormat="1" applyFont="1"/>
    <xf numFmtId="165" fontId="0" fillId="0" borderId="0" xfId="2" applyNumberFormat="1" applyFont="1"/>
    <xf numFmtId="0" fontId="2" fillId="0" borderId="0" xfId="0" applyFont="1"/>
    <xf numFmtId="165" fontId="0" fillId="0" borderId="0" xfId="0" applyNumberFormat="1"/>
    <xf numFmtId="0" fontId="2" fillId="0" borderId="0" xfId="0" applyFont="1" applyAlignment="1">
      <alignment horizontal="center"/>
    </xf>
    <xf numFmtId="44" fontId="0" fillId="0" borderId="0" xfId="2" applyFont="1"/>
    <xf numFmtId="0" fontId="2" fillId="2" borderId="0" xfId="0" applyFont="1" applyFill="1" applyAlignment="1">
      <alignment horizontal="center"/>
    </xf>
    <xf numFmtId="0" fontId="3" fillId="0" borderId="0" xfId="0" applyFont="1"/>
    <xf numFmtId="164" fontId="0" fillId="0" borderId="1" xfId="1" applyNumberFormat="1" applyFont="1" applyBorder="1"/>
    <xf numFmtId="0" fontId="4" fillId="0" borderId="0" xfId="0" applyFont="1" applyAlignment="1">
      <alignment horizontal="center"/>
    </xf>
    <xf numFmtId="165" fontId="0" fillId="0" borderId="0" xfId="2" applyNumberFormat="1" applyFont="1" applyBorder="1"/>
    <xf numFmtId="164" fontId="0" fillId="0" borderId="0" xfId="1" applyNumberFormat="1" applyFont="1" applyBorder="1"/>
    <xf numFmtId="165" fontId="0" fillId="0" borderId="2" xfId="0" applyNumberFormat="1" applyBorder="1"/>
    <xf numFmtId="165" fontId="0" fillId="0" borderId="2" xfId="2" applyNumberFormat="1" applyFont="1" applyBorder="1"/>
    <xf numFmtId="0" fontId="5" fillId="0" borderId="0" xfId="0" applyFont="1"/>
    <xf numFmtId="0" fontId="6" fillId="3" borderId="0" xfId="0" applyFont="1" applyFill="1"/>
    <xf numFmtId="0" fontId="7" fillId="3" borderId="0" xfId="0" applyFont="1" applyFill="1"/>
    <xf numFmtId="0" fontId="8" fillId="3" borderId="0" xfId="0" applyFont="1" applyFill="1"/>
    <xf numFmtId="0" fontId="9" fillId="3" borderId="0" xfId="0" applyFont="1" applyFill="1"/>
    <xf numFmtId="0" fontId="10" fillId="3" borderId="3" xfId="0" applyFont="1" applyFill="1" applyBorder="1"/>
    <xf numFmtId="0" fontId="7" fillId="3" borderId="0" xfId="0" applyFont="1" applyFill="1" applyBorder="1"/>
    <xf numFmtId="0" fontId="10" fillId="3" borderId="0" xfId="0" applyFont="1" applyFill="1" applyBorder="1"/>
    <xf numFmtId="0" fontId="13" fillId="3" borderId="0" xfId="0" applyFont="1" applyFill="1"/>
    <xf numFmtId="0" fontId="10" fillId="3" borderId="4" xfId="0" applyFont="1" applyFill="1" applyBorder="1" applyAlignment="1">
      <alignment horizontal="center"/>
    </xf>
    <xf numFmtId="0" fontId="7" fillId="4" borderId="0" xfId="0" applyFont="1" applyFill="1"/>
    <xf numFmtId="165" fontId="7" fillId="4" borderId="0" xfId="2" applyNumberFormat="1" applyFont="1" applyFill="1"/>
    <xf numFmtId="164" fontId="7" fillId="4" borderId="0" xfId="1" applyNumberFormat="1" applyFont="1" applyFill="1"/>
    <xf numFmtId="164" fontId="7" fillId="3" borderId="4" xfId="1" applyNumberFormat="1" applyFont="1" applyFill="1" applyBorder="1"/>
    <xf numFmtId="0" fontId="7" fillId="3" borderId="0" xfId="0" applyFont="1" applyFill="1" applyAlignment="1">
      <alignment horizontal="left" indent="1"/>
    </xf>
    <xf numFmtId="164" fontId="7" fillId="3" borderId="0" xfId="1" applyNumberFormat="1" applyFont="1" applyFill="1"/>
    <xf numFmtId="0" fontId="7" fillId="4" borderId="0" xfId="0" applyFont="1" applyFill="1" applyAlignment="1">
      <alignment horizontal="left" indent="1"/>
    </xf>
    <xf numFmtId="164" fontId="7" fillId="3" borderId="0" xfId="1" applyNumberFormat="1" applyFont="1" applyFill="1" applyBorder="1"/>
    <xf numFmtId="0" fontId="10" fillId="4" borderId="0" xfId="0" applyFont="1" applyFill="1"/>
    <xf numFmtId="0" fontId="10" fillId="3" borderId="0" xfId="0" applyFont="1" applyFill="1"/>
    <xf numFmtId="0" fontId="11" fillId="3" borderId="0" xfId="0" applyFont="1" applyFill="1"/>
    <xf numFmtId="44" fontId="7" fillId="4" borderId="0" xfId="2" applyFont="1" applyFill="1"/>
    <xf numFmtId="44" fontId="7" fillId="3" borderId="0" xfId="2" applyFont="1" applyFill="1"/>
    <xf numFmtId="0" fontId="15" fillId="3" borderId="0" xfId="0" applyFont="1" applyFill="1"/>
    <xf numFmtId="165" fontId="10" fillId="4" borderId="2" xfId="2" applyNumberFormat="1" applyFont="1" applyFill="1" applyBorder="1"/>
    <xf numFmtId="165" fontId="7" fillId="3" borderId="0" xfId="2" applyNumberFormat="1" applyFont="1" applyFill="1" applyBorder="1"/>
    <xf numFmtId="165" fontId="7" fillId="4" borderId="0" xfId="2" applyNumberFormat="1" applyFont="1" applyFill="1" applyBorder="1"/>
    <xf numFmtId="164" fontId="10" fillId="4" borderId="1" xfId="1" applyNumberFormat="1" applyFont="1" applyFill="1" applyBorder="1"/>
    <xf numFmtId="0" fontId="7" fillId="3" borderId="0" xfId="0" applyFont="1" applyFill="1" applyAlignment="1">
      <alignment horizontal="left"/>
    </xf>
    <xf numFmtId="165" fontId="10" fillId="3" borderId="2" xfId="0" applyNumberFormat="1" applyFont="1" applyFill="1" applyBorder="1"/>
    <xf numFmtId="0" fontId="7" fillId="4" borderId="0" xfId="0" applyFont="1" applyFill="1" applyAlignment="1">
      <alignment horizontal="left" wrapText="1" indent="1"/>
    </xf>
    <xf numFmtId="43" fontId="7" fillId="4" borderId="0" xfId="1" applyFont="1" applyFill="1"/>
    <xf numFmtId="0" fontId="10" fillId="3" borderId="0" xfId="0" applyFont="1" applyFill="1" applyBorder="1" applyAlignment="1">
      <alignment horizontal="center"/>
    </xf>
    <xf numFmtId="0" fontId="10" fillId="0" borderId="4" xfId="0" applyFont="1" applyFill="1" applyBorder="1" applyAlignment="1">
      <alignment horizontal="center"/>
    </xf>
    <xf numFmtId="0" fontId="10" fillId="0" borderId="0" xfId="0" applyFont="1" applyFill="1"/>
    <xf numFmtId="0" fontId="11" fillId="0" borderId="0" xfId="0" applyFont="1" applyFill="1"/>
    <xf numFmtId="0" fontId="15" fillId="3" borderId="0" xfId="0" quotePrefix="1" applyFont="1" applyFill="1"/>
    <xf numFmtId="0" fontId="7" fillId="0" borderId="0" xfId="0" applyFont="1" applyFill="1"/>
    <xf numFmtId="165" fontId="7" fillId="4" borderId="6" xfId="2" applyNumberFormat="1" applyFont="1" applyFill="1" applyBorder="1"/>
    <xf numFmtId="0" fontId="13" fillId="0" borderId="0" xfId="0" applyFont="1" applyFill="1"/>
    <xf numFmtId="0" fontId="8" fillId="0" borderId="0" xfId="0" applyFont="1" applyFill="1"/>
    <xf numFmtId="166" fontId="7" fillId="4" borderId="4" xfId="1" applyNumberFormat="1" applyFont="1" applyFill="1" applyBorder="1" applyAlignment="1">
      <alignment horizontal="right"/>
    </xf>
    <xf numFmtId="165" fontId="7" fillId="3" borderId="6" xfId="2" applyNumberFormat="1" applyFont="1" applyFill="1" applyBorder="1"/>
    <xf numFmtId="0" fontId="17" fillId="3" borderId="0" xfId="0" applyFont="1" applyFill="1" applyBorder="1"/>
    <xf numFmtId="0" fontId="18" fillId="0" borderId="0" xfId="0" applyFont="1" applyAlignment="1">
      <alignment vertical="center"/>
    </xf>
    <xf numFmtId="0" fontId="0" fillId="0" borderId="0" xfId="0" applyAlignment="1">
      <alignment vertical="center"/>
    </xf>
    <xf numFmtId="0" fontId="13" fillId="3" borderId="0" xfId="0" applyFont="1" applyFill="1" applyBorder="1"/>
    <xf numFmtId="166" fontId="7" fillId="4" borderId="0" xfId="1" applyNumberFormat="1" applyFont="1" applyFill="1" applyBorder="1" applyAlignment="1">
      <alignment horizontal="right"/>
    </xf>
    <xf numFmtId="44" fontId="7" fillId="3" borderId="0" xfId="0" applyNumberFormat="1" applyFont="1" applyFill="1"/>
    <xf numFmtId="43" fontId="7" fillId="0" borderId="4" xfId="2" applyNumberFormat="1" applyFont="1" applyFill="1" applyBorder="1"/>
    <xf numFmtId="0" fontId="7" fillId="0" borderId="0" xfId="0" applyFont="1" applyFill="1" applyAlignment="1">
      <alignment horizontal="left" indent="1"/>
    </xf>
    <xf numFmtId="164" fontId="7" fillId="0" borderId="0" xfId="1" applyNumberFormat="1" applyFont="1" applyFill="1"/>
    <xf numFmtId="44" fontId="7" fillId="0" borderId="0" xfId="0" applyNumberFormat="1" applyFont="1" applyFill="1" applyBorder="1" applyAlignment="1">
      <alignment horizontal="right"/>
    </xf>
    <xf numFmtId="43" fontId="7" fillId="0" borderId="4" xfId="0" applyNumberFormat="1" applyFont="1" applyFill="1" applyBorder="1" applyAlignment="1">
      <alignment horizontal="right"/>
    </xf>
    <xf numFmtId="43" fontId="7" fillId="0" borderId="0" xfId="1" applyFont="1" applyFill="1"/>
    <xf numFmtId="43" fontId="7" fillId="0" borderId="0" xfId="0" applyNumberFormat="1" applyFont="1" applyFill="1"/>
    <xf numFmtId="43" fontId="7" fillId="0" borderId="0" xfId="0" applyNumberFormat="1" applyFont="1" applyFill="1" applyAlignment="1">
      <alignment horizontal="left" indent="1"/>
    </xf>
    <xf numFmtId="0" fontId="7" fillId="5" borderId="0" xfId="0" applyFont="1" applyFill="1" applyAlignment="1">
      <alignment horizontal="left" indent="1"/>
    </xf>
    <xf numFmtId="0" fontId="10" fillId="5" borderId="0" xfId="0" applyFont="1" applyFill="1"/>
    <xf numFmtId="44" fontId="10" fillId="0" borderId="0" xfId="2" applyNumberFormat="1" applyFont="1" applyFill="1"/>
    <xf numFmtId="0" fontId="7" fillId="5" borderId="0" xfId="0" applyFont="1" applyFill="1"/>
    <xf numFmtId="42" fontId="10" fillId="3" borderId="0" xfId="0" applyNumberFormat="1" applyFont="1" applyFill="1"/>
    <xf numFmtId="42" fontId="11" fillId="3" borderId="0" xfId="0" applyNumberFormat="1" applyFont="1" applyFill="1"/>
    <xf numFmtId="0" fontId="15" fillId="3" borderId="0" xfId="0" applyFont="1" applyFill="1" applyAlignment="1">
      <alignment horizontal="left" vertical="top" wrapText="1"/>
    </xf>
    <xf numFmtId="0" fontId="10" fillId="0" borderId="3" xfId="0" applyFont="1" applyFill="1" applyBorder="1"/>
    <xf numFmtId="0" fontId="7" fillId="4" borderId="0" xfId="0" applyFont="1" applyFill="1" applyAlignment="1">
      <alignment horizontal="left" indent="2"/>
    </xf>
    <xf numFmtId="164" fontId="7" fillId="4" borderId="1" xfId="1" applyNumberFormat="1" applyFont="1" applyFill="1" applyBorder="1"/>
    <xf numFmtId="0" fontId="12" fillId="3" borderId="0" xfId="0" applyFont="1" applyFill="1" applyBorder="1" applyAlignment="1">
      <alignment vertical="top" wrapText="1"/>
    </xf>
    <xf numFmtId="0" fontId="9" fillId="0" borderId="0" xfId="0" applyFont="1" applyFill="1"/>
    <xf numFmtId="43" fontId="7" fillId="4" borderId="0" xfId="2" applyNumberFormat="1" applyFont="1" applyFill="1"/>
    <xf numFmtId="44" fontId="7" fillId="4" borderId="6" xfId="2" applyNumberFormat="1" applyFont="1" applyFill="1" applyBorder="1"/>
    <xf numFmtId="0" fontId="7" fillId="4" borderId="0" xfId="0" applyFont="1" applyFill="1" applyBorder="1"/>
    <xf numFmtId="42" fontId="10" fillId="4" borderId="0" xfId="0" applyNumberFormat="1" applyFont="1" applyFill="1"/>
    <xf numFmtId="42" fontId="11" fillId="4" borderId="0" xfId="0" applyNumberFormat="1" applyFont="1" applyFill="1"/>
    <xf numFmtId="0" fontId="11" fillId="4" borderId="0" xfId="0" applyFont="1" applyFill="1"/>
    <xf numFmtId="44" fontId="7" fillId="0" borderId="0" xfId="2" applyNumberFormat="1" applyFont="1" applyFill="1"/>
    <xf numFmtId="44" fontId="7" fillId="0" borderId="4" xfId="2" applyNumberFormat="1" applyFont="1" applyFill="1" applyBorder="1"/>
    <xf numFmtId="44" fontId="7" fillId="0" borderId="0" xfId="0" applyNumberFormat="1" applyFont="1" applyFill="1"/>
    <xf numFmtId="44" fontId="10" fillId="0" borderId="2" xfId="2" applyNumberFormat="1" applyFont="1" applyFill="1" applyBorder="1"/>
    <xf numFmtId="0" fontId="12" fillId="0" borderId="0" xfId="0" applyFont="1" applyFill="1"/>
    <xf numFmtId="14" fontId="10" fillId="3" borderId="4" xfId="0" quotePrefix="1" applyNumberFormat="1" applyFont="1" applyFill="1" applyBorder="1" applyAlignment="1">
      <alignment horizontal="center"/>
    </xf>
    <xf numFmtId="164" fontId="10" fillId="3" borderId="0" xfId="0" applyNumberFormat="1" applyFont="1" applyFill="1" applyBorder="1"/>
    <xf numFmtId="43" fontId="10" fillId="3" borderId="0" xfId="0" applyNumberFormat="1" applyFont="1" applyFill="1" applyBorder="1"/>
    <xf numFmtId="165" fontId="10" fillId="3" borderId="0" xfId="0" applyNumberFormat="1" applyFont="1" applyFill="1" applyBorder="1"/>
    <xf numFmtId="44" fontId="10" fillId="3" borderId="0" xfId="0" applyNumberFormat="1" applyFont="1" applyFill="1" applyBorder="1"/>
    <xf numFmtId="0" fontId="15" fillId="3" borderId="0" xfId="0" applyFont="1" applyFill="1" applyAlignment="1">
      <alignment horizontal="left" vertical="top" wrapText="1"/>
    </xf>
    <xf numFmtId="0" fontId="7" fillId="4" borderId="0" xfId="0" applyFont="1" applyFill="1" applyAlignment="1">
      <alignment wrapText="1"/>
    </xf>
    <xf numFmtId="0" fontId="23" fillId="3" borderId="0" xfId="0" applyFont="1" applyFill="1"/>
    <xf numFmtId="42" fontId="10" fillId="4" borderId="2" xfId="2" applyNumberFormat="1" applyFont="1" applyFill="1" applyBorder="1"/>
    <xf numFmtId="0" fontId="15" fillId="5" borderId="0" xfId="0" applyFont="1" applyFill="1" applyAlignment="1">
      <alignment horizontal="left" vertical="top" wrapText="1"/>
    </xf>
    <xf numFmtId="0" fontId="12" fillId="3" borderId="0" xfId="0" applyFont="1" applyFill="1"/>
    <xf numFmtId="0" fontId="24" fillId="0" borderId="0" xfId="0" applyFont="1" applyAlignment="1">
      <alignment vertical="center"/>
    </xf>
    <xf numFmtId="164" fontId="10" fillId="0" borderId="0" xfId="1" applyNumberFormat="1" applyFont="1" applyFill="1" applyBorder="1"/>
    <xf numFmtId="164" fontId="7" fillId="4" borderId="0" xfId="1" applyNumberFormat="1" applyFont="1" applyFill="1" applyBorder="1"/>
    <xf numFmtId="165" fontId="10" fillId="0" borderId="2" xfId="2" applyNumberFormat="1" applyFont="1" applyFill="1" applyBorder="1"/>
    <xf numFmtId="0" fontId="12" fillId="0" borderId="5" xfId="0" applyFont="1" applyBorder="1" applyAlignment="1">
      <alignment horizontal="left" vertical="top" wrapText="1"/>
    </xf>
    <xf numFmtId="0" fontId="12" fillId="3" borderId="0" xfId="0" applyFont="1" applyFill="1" applyBorder="1" applyAlignment="1">
      <alignment horizontal="left" vertical="top" wrapText="1"/>
    </xf>
    <xf numFmtId="0" fontId="15" fillId="0" borderId="0" xfId="0" quotePrefix="1" applyFont="1" applyFill="1" applyAlignment="1">
      <alignment horizontal="left" vertical="top" wrapText="1"/>
    </xf>
    <xf numFmtId="0" fontId="15" fillId="0" borderId="0" xfId="0" applyFont="1" applyFill="1" applyAlignment="1">
      <alignment horizontal="left" vertical="top" wrapText="1"/>
    </xf>
    <xf numFmtId="0" fontId="12" fillId="3" borderId="0" xfId="0" applyFont="1" applyFill="1" applyAlignment="1">
      <alignment horizontal="left" vertical="top" wrapText="1"/>
    </xf>
    <xf numFmtId="0" fontId="12" fillId="0" borderId="5" xfId="0" applyFont="1" applyFill="1" applyBorder="1" applyAlignment="1">
      <alignment horizontal="left" vertical="top" wrapText="1"/>
    </xf>
    <xf numFmtId="0" fontId="12" fillId="3" borderId="5" xfId="0" applyFont="1" applyFill="1" applyBorder="1" applyAlignment="1">
      <alignment horizontal="left" vertical="top" wrapText="1"/>
    </xf>
    <xf numFmtId="0" fontId="15" fillId="3" borderId="0" xfId="0" applyFont="1" applyFill="1" applyAlignment="1">
      <alignment horizontal="left" vertical="top" wrapText="1"/>
    </xf>
    <xf numFmtId="0" fontId="12" fillId="3" borderId="5" xfId="0" applyFont="1" applyFill="1" applyBorder="1" applyAlignment="1">
      <alignment vertical="top" wrapText="1"/>
    </xf>
    <xf numFmtId="0" fontId="21" fillId="0" borderId="0" xfId="0" applyFont="1" applyAlignment="1">
      <alignment vertical="center" wrapText="1"/>
    </xf>
  </cellXfs>
  <cellStyles count="3">
    <cellStyle name="Comma" xfId="1" builtinId="3"/>
    <cellStyle name="Currency" xfId="2" builtinId="4"/>
    <cellStyle name="Normal" xfId="0" builtinId="0"/>
  </cellStyles>
  <dxfs count="29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64"/>
  <sheetViews>
    <sheetView tabSelected="1" zoomScale="80" zoomScaleNormal="80" zoomScaleSheetLayoutView="40" workbookViewId="0"/>
  </sheetViews>
  <sheetFormatPr defaultColWidth="8.77734375" defaultRowHeight="13.8" x14ac:dyDescent="0.3"/>
  <cols>
    <col min="1" max="1" width="62.21875" style="17" customWidth="1"/>
    <col min="2" max="2" width="62.21875" style="17" hidden="1" customWidth="1"/>
    <col min="3" max="3" width="12.5546875" style="17" customWidth="1"/>
    <col min="4" max="4" width="2.77734375" style="17" customWidth="1"/>
    <col min="5" max="5" width="12.5546875" style="17" customWidth="1"/>
    <col min="6" max="6" width="2.77734375" style="17" customWidth="1"/>
    <col min="7" max="7" width="12.5546875" style="17" customWidth="1"/>
    <col min="8" max="8" width="2.77734375" style="17" customWidth="1"/>
    <col min="9" max="9" width="12.5546875" style="17" customWidth="1"/>
    <col min="10" max="10" width="1.5546875" style="17" customWidth="1"/>
    <col min="11" max="11" width="12.5546875" style="17" customWidth="1"/>
    <col min="12" max="12" width="1.5546875" style="17" customWidth="1"/>
    <col min="13" max="13" width="12.5546875" style="17" customWidth="1"/>
    <col min="14" max="14" width="1.5546875" style="17" customWidth="1"/>
    <col min="15" max="15" width="12.5546875" style="17" customWidth="1"/>
    <col min="16" max="16" width="1.5546875" style="17" customWidth="1"/>
    <col min="17" max="17" width="12.5546875" style="17" customWidth="1"/>
    <col min="18" max="18" width="1.5546875" style="17" customWidth="1"/>
    <col min="19" max="19" width="12.5546875" style="17" customWidth="1"/>
    <col min="20" max="20" width="1.5546875" style="17" customWidth="1"/>
    <col min="21" max="21" width="12.5546875" style="17" customWidth="1"/>
    <col min="22" max="22" width="1.5546875" style="17" customWidth="1"/>
    <col min="23" max="23" width="12.5546875" style="17" customWidth="1"/>
    <col min="24" max="24" width="1.5546875" style="17" customWidth="1"/>
    <col min="25" max="25" width="12.5546875" style="17" customWidth="1"/>
    <col min="26" max="26" width="1.5546875" style="17" customWidth="1"/>
    <col min="27" max="27" width="12.5546875" style="17" customWidth="1"/>
    <col min="28" max="28" width="1.5546875" style="17" customWidth="1"/>
    <col min="29" max="29" width="12.5546875" style="17" customWidth="1"/>
    <col min="30" max="30" width="1.5546875" style="17" customWidth="1"/>
    <col min="31" max="31" width="12.5546875" style="17" customWidth="1"/>
    <col min="32" max="32" width="1.5546875" style="17" customWidth="1"/>
    <col min="33" max="33" width="12.5546875" style="17" customWidth="1"/>
    <col min="34" max="34" width="1.5546875" style="17" customWidth="1"/>
    <col min="35" max="35" width="12.5546875" style="17" customWidth="1"/>
    <col min="36" max="36" width="1.5546875" style="17" customWidth="1"/>
    <col min="37" max="37" width="12.5546875" style="17" customWidth="1"/>
    <col min="38" max="38" width="1.5546875" style="17" customWidth="1"/>
    <col min="39" max="39" width="12.5546875" style="17" customWidth="1"/>
    <col min="40" max="40" width="1.5546875" style="17" customWidth="1"/>
    <col min="41" max="41" width="12.5546875" style="17" customWidth="1"/>
    <col min="42" max="42" width="1.5546875" style="17" customWidth="1"/>
    <col min="43" max="43" width="12.5546875" style="17" customWidth="1"/>
    <col min="44" max="44" width="1.5546875" style="17" customWidth="1"/>
    <col min="45" max="45" width="12.5546875" style="17" customWidth="1"/>
    <col min="46" max="46" width="1.5546875" style="17" customWidth="1"/>
    <col min="47" max="47" width="12.5546875" style="17" customWidth="1"/>
    <col min="48" max="48" width="1.5546875" style="17" customWidth="1"/>
    <col min="49" max="49" width="12.5546875" style="17" customWidth="1"/>
    <col min="50" max="50" width="1.5546875" style="17" customWidth="1"/>
    <col min="51" max="52" width="8.77734375" style="17"/>
    <col min="53" max="16384" width="8.77734375" style="18"/>
  </cols>
  <sheetData>
    <row r="1" spans="1:51" ht="18" x14ac:dyDescent="0.35">
      <c r="A1" s="16" t="s">
        <v>56</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row>
    <row r="2" spans="1:51" ht="14.4" x14ac:dyDescent="0.3">
      <c r="A2" s="19" t="s">
        <v>97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row>
    <row r="3" spans="1:51" ht="6" customHeight="1" x14ac:dyDescent="0.3">
      <c r="A3" s="83"/>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row>
    <row r="4" spans="1:51" ht="53.55" customHeight="1" x14ac:dyDescent="0.3">
      <c r="A4" s="114" t="s">
        <v>148</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row>
    <row r="5" spans="1:51" ht="6" customHeight="1" x14ac:dyDescent="0.3">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row>
    <row r="6" spans="1:51" ht="14.4" thickBot="1" x14ac:dyDescent="0.35">
      <c r="A6" s="20" t="s">
        <v>70</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row>
    <row r="7" spans="1:51" ht="46.05" customHeight="1" thickTop="1" x14ac:dyDescent="0.3">
      <c r="A7" s="116" t="s">
        <v>99</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row>
    <row r="8" spans="1:51" ht="6" customHeight="1" x14ac:dyDescent="0.3">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row>
    <row r="9" spans="1:51" x14ac:dyDescent="0.3">
      <c r="A9" s="23" t="s">
        <v>59</v>
      </c>
      <c r="B9" s="23"/>
      <c r="C9" s="24" t="s">
        <v>180</v>
      </c>
      <c r="D9" s="23"/>
      <c r="E9" s="24" t="s">
        <v>181</v>
      </c>
      <c r="F9" s="23"/>
      <c r="G9" s="24" t="s">
        <v>164</v>
      </c>
      <c r="H9" s="23"/>
      <c r="I9" s="24" t="s">
        <v>161</v>
      </c>
      <c r="J9" s="23"/>
      <c r="K9" s="24" t="s">
        <v>162</v>
      </c>
      <c r="L9" s="23"/>
      <c r="M9" s="24" t="s">
        <v>156</v>
      </c>
      <c r="N9" s="23"/>
      <c r="O9" s="24" t="s">
        <v>157</v>
      </c>
      <c r="P9" s="23"/>
      <c r="Q9" s="24" t="s">
        <v>149</v>
      </c>
      <c r="R9" s="23"/>
      <c r="S9" s="24" t="s">
        <v>150</v>
      </c>
      <c r="T9" s="23"/>
      <c r="U9" s="24" t="s">
        <v>137</v>
      </c>
      <c r="V9" s="23"/>
      <c r="W9" s="24" t="s">
        <v>131</v>
      </c>
      <c r="X9" s="23"/>
      <c r="Y9" s="24" t="s">
        <v>132</v>
      </c>
      <c r="Z9" s="23"/>
      <c r="AA9" s="24" t="s">
        <v>119</v>
      </c>
      <c r="AB9" s="23"/>
      <c r="AC9" s="24" t="s">
        <v>120</v>
      </c>
      <c r="AD9" s="23"/>
      <c r="AE9" s="24" t="s">
        <v>114</v>
      </c>
      <c r="AF9" s="23"/>
      <c r="AG9" s="24" t="s">
        <v>113</v>
      </c>
      <c r="AH9" s="23"/>
      <c r="AI9" s="24" t="s">
        <v>112</v>
      </c>
      <c r="AJ9" s="23"/>
      <c r="AK9" s="24" t="s">
        <v>105</v>
      </c>
      <c r="AL9" s="23"/>
      <c r="AM9" s="24" t="s">
        <v>104</v>
      </c>
      <c r="AN9" s="23"/>
      <c r="AO9" s="24" t="s">
        <v>102</v>
      </c>
      <c r="AP9" s="23"/>
      <c r="AQ9" s="24" t="s">
        <v>103</v>
      </c>
      <c r="AR9" s="23"/>
      <c r="AS9" s="24" t="s">
        <v>101</v>
      </c>
      <c r="AT9" s="23"/>
      <c r="AU9" s="24" t="s">
        <v>100</v>
      </c>
      <c r="AV9" s="23"/>
      <c r="AW9" s="24" t="s">
        <v>91</v>
      </c>
      <c r="AX9" s="23"/>
    </row>
    <row r="10" spans="1:51" x14ac:dyDescent="0.3">
      <c r="A10" s="25" t="s">
        <v>76</v>
      </c>
      <c r="B10" s="25"/>
      <c r="C10" s="26">
        <f>E10+G10</f>
        <v>-2</v>
      </c>
      <c r="D10" s="25"/>
      <c r="E10" s="26">
        <v>8</v>
      </c>
      <c r="F10" s="25"/>
      <c r="G10" s="26">
        <v>-10</v>
      </c>
      <c r="H10" s="25"/>
      <c r="I10" s="26">
        <f>K10+M10</f>
        <v>564</v>
      </c>
      <c r="J10" s="25"/>
      <c r="K10" s="26">
        <v>188</v>
      </c>
      <c r="L10" s="25"/>
      <c r="M10" s="26">
        <f>O10+Q10</f>
        <v>376</v>
      </c>
      <c r="N10" s="25"/>
      <c r="O10" s="26">
        <v>-22</v>
      </c>
      <c r="P10" s="25"/>
      <c r="Q10" s="26">
        <f>S10+U10</f>
        <v>398</v>
      </c>
      <c r="R10" s="25"/>
      <c r="S10" s="26">
        <v>97</v>
      </c>
      <c r="T10" s="25"/>
      <c r="U10" s="26">
        <f>301</f>
        <v>301</v>
      </c>
      <c r="V10" s="25"/>
      <c r="W10" s="26">
        <f>Y10+AA10</f>
        <v>524</v>
      </c>
      <c r="X10" s="25"/>
      <c r="Y10" s="26">
        <v>83</v>
      </c>
      <c r="Z10" s="25"/>
      <c r="AA10" s="26">
        <f>AC10+AE10</f>
        <v>441</v>
      </c>
      <c r="AB10" s="25"/>
      <c r="AC10" s="26">
        <v>426</v>
      </c>
      <c r="AD10" s="25"/>
      <c r="AE10" s="26">
        <f>AG10+AI10</f>
        <v>15</v>
      </c>
      <c r="AF10" s="25"/>
      <c r="AG10" s="26">
        <v>190</v>
      </c>
      <c r="AH10" s="25"/>
      <c r="AI10" s="26">
        <v>-175</v>
      </c>
      <c r="AJ10" s="25"/>
      <c r="AK10" s="26">
        <f>AM10+AO10</f>
        <v>625</v>
      </c>
      <c r="AL10" s="25"/>
      <c r="AM10" s="26">
        <v>714</v>
      </c>
      <c r="AN10" s="25"/>
      <c r="AO10" s="26">
        <f>AQ10+AS10</f>
        <v>-89</v>
      </c>
      <c r="AP10" s="25"/>
      <c r="AQ10" s="26">
        <v>107</v>
      </c>
      <c r="AR10" s="25"/>
      <c r="AS10" s="26">
        <f>AU10+AW10</f>
        <v>-196</v>
      </c>
      <c r="AT10" s="25"/>
      <c r="AU10" s="26">
        <v>-107</v>
      </c>
      <c r="AV10" s="25"/>
      <c r="AW10" s="26">
        <v>-89</v>
      </c>
      <c r="AX10" s="25"/>
    </row>
    <row r="11" spans="1:51" x14ac:dyDescent="0.3">
      <c r="A11" s="17" t="s">
        <v>77</v>
      </c>
      <c r="C11" s="28">
        <f>E11+G11</f>
        <v>0</v>
      </c>
      <c r="E11" s="28">
        <v>0</v>
      </c>
      <c r="G11" s="28">
        <v>0</v>
      </c>
      <c r="I11" s="28">
        <f>K11+M11</f>
        <v>0</v>
      </c>
      <c r="K11" s="28">
        <v>0</v>
      </c>
      <c r="M11" s="28">
        <f>O11+Q11</f>
        <v>0</v>
      </c>
      <c r="O11" s="28">
        <v>0</v>
      </c>
      <c r="Q11" s="28">
        <f>S11+U11</f>
        <v>0</v>
      </c>
      <c r="S11" s="28">
        <v>0</v>
      </c>
      <c r="U11" s="28">
        <v>0</v>
      </c>
      <c r="W11" s="28">
        <f>Y11+AA11</f>
        <v>0</v>
      </c>
      <c r="Y11" s="28">
        <v>0</v>
      </c>
      <c r="AA11" s="28">
        <f>AC11+AE11</f>
        <v>0</v>
      </c>
      <c r="AC11" s="28">
        <v>0</v>
      </c>
      <c r="AE11" s="28">
        <f>AG11+AI11</f>
        <v>0</v>
      </c>
      <c r="AG11" s="28">
        <v>0</v>
      </c>
      <c r="AI11" s="28">
        <v>0</v>
      </c>
      <c r="AK11" s="28">
        <f>AM11+AO11</f>
        <v>-13</v>
      </c>
      <c r="AM11" s="28">
        <v>0</v>
      </c>
      <c r="AO11" s="28">
        <f>AQ11+AS11</f>
        <v>-13</v>
      </c>
      <c r="AQ11" s="28">
        <v>-4</v>
      </c>
      <c r="AS11" s="28">
        <f>AU11+AW11</f>
        <v>-9</v>
      </c>
      <c r="AU11" s="28">
        <v>-4</v>
      </c>
      <c r="AW11" s="28">
        <v>-5</v>
      </c>
    </row>
    <row r="12" spans="1:51" x14ac:dyDescent="0.3">
      <c r="A12" s="25" t="s">
        <v>84</v>
      </c>
      <c r="B12" s="25"/>
      <c r="C12" s="27">
        <f>SUM(C10:C11)</f>
        <v>-2</v>
      </c>
      <c r="D12" s="25"/>
      <c r="E12" s="27">
        <f>SUM(E10:E11)</f>
        <v>8</v>
      </c>
      <c r="F12" s="25"/>
      <c r="G12" s="27">
        <f>SUM(G10:G11)</f>
        <v>-10</v>
      </c>
      <c r="H12" s="25"/>
      <c r="I12" s="27">
        <f>SUM(I10:I11)</f>
        <v>564</v>
      </c>
      <c r="J12" s="25"/>
      <c r="K12" s="27">
        <f>SUM(K10:K11)</f>
        <v>188</v>
      </c>
      <c r="L12" s="25"/>
      <c r="M12" s="27">
        <f>SUM(M10:M11)</f>
        <v>376</v>
      </c>
      <c r="N12" s="25"/>
      <c r="O12" s="27">
        <f>SUM(O10:O11)</f>
        <v>-22</v>
      </c>
      <c r="P12" s="25"/>
      <c r="Q12" s="27">
        <f>SUM(Q10:Q11)</f>
        <v>398</v>
      </c>
      <c r="R12" s="25"/>
      <c r="S12" s="27">
        <f>SUM(S10:S11)</f>
        <v>97</v>
      </c>
      <c r="T12" s="25"/>
      <c r="U12" s="27">
        <f>SUM(U10:U11)</f>
        <v>301</v>
      </c>
      <c r="V12" s="25"/>
      <c r="W12" s="27">
        <f>SUM(W10:W11)</f>
        <v>524</v>
      </c>
      <c r="X12" s="25"/>
      <c r="Y12" s="27">
        <f>SUM(Y10:Y11)</f>
        <v>83</v>
      </c>
      <c r="Z12" s="25"/>
      <c r="AA12" s="27">
        <f>SUM(AA10:AA11)</f>
        <v>441</v>
      </c>
      <c r="AB12" s="25"/>
      <c r="AC12" s="27">
        <f>SUM(AC10:AC11)</f>
        <v>426</v>
      </c>
      <c r="AD12" s="25"/>
      <c r="AE12" s="27">
        <f>SUM(AE10:AE11)</f>
        <v>15</v>
      </c>
      <c r="AF12" s="25"/>
      <c r="AG12" s="27">
        <f>SUM(AG10:AG11)</f>
        <v>190</v>
      </c>
      <c r="AH12" s="25"/>
      <c r="AI12" s="27">
        <f>SUM(AI10:AI11)</f>
        <v>-175</v>
      </c>
      <c r="AJ12" s="25"/>
      <c r="AK12" s="27">
        <f>SUM(AK10:AK11)</f>
        <v>612</v>
      </c>
      <c r="AL12" s="25"/>
      <c r="AM12" s="27">
        <f>SUM(AM10:AM11)</f>
        <v>714</v>
      </c>
      <c r="AN12" s="25"/>
      <c r="AO12" s="27">
        <f>SUM(AO10:AO11)</f>
        <v>-102</v>
      </c>
      <c r="AP12" s="25"/>
      <c r="AQ12" s="27">
        <f>SUM(AQ10:AQ11)</f>
        <v>103</v>
      </c>
      <c r="AR12" s="25"/>
      <c r="AS12" s="27">
        <f>SUM(AS10:AS11)</f>
        <v>-205</v>
      </c>
      <c r="AT12" s="25"/>
      <c r="AU12" s="27">
        <f>SUM(AU10:AU11)</f>
        <v>-111</v>
      </c>
      <c r="AV12" s="25"/>
      <c r="AW12" s="27">
        <f>SUM(AW10:AW11)</f>
        <v>-94</v>
      </c>
      <c r="AX12" s="25"/>
      <c r="AY12" s="30"/>
    </row>
    <row r="13" spans="1:51" x14ac:dyDescent="0.3">
      <c r="A13" s="43" t="s">
        <v>63</v>
      </c>
      <c r="B13" s="43"/>
      <c r="D13" s="43"/>
      <c r="F13" s="43"/>
      <c r="H13" s="43"/>
      <c r="J13" s="43"/>
      <c r="L13" s="43"/>
      <c r="N13" s="43"/>
      <c r="P13" s="43"/>
      <c r="R13" s="43"/>
      <c r="T13" s="43"/>
      <c r="V13" s="43"/>
      <c r="X13" s="43"/>
      <c r="Z13" s="43"/>
      <c r="AB13" s="43"/>
      <c r="AD13" s="43"/>
      <c r="AF13" s="43"/>
      <c r="AH13" s="43"/>
      <c r="AJ13" s="43"/>
      <c r="AL13" s="43"/>
      <c r="AN13" s="43"/>
      <c r="AP13" s="43"/>
      <c r="AR13" s="43"/>
      <c r="AT13" s="43"/>
      <c r="AV13" s="43"/>
      <c r="AX13" s="43"/>
    </row>
    <row r="14" spans="1:51" x14ac:dyDescent="0.3">
      <c r="A14" s="31" t="s">
        <v>67</v>
      </c>
      <c r="B14" s="31"/>
      <c r="C14" s="27">
        <f t="shared" ref="C14:C23" si="0">+E14+G14</f>
        <v>48</v>
      </c>
      <c r="D14" s="31"/>
      <c r="E14" s="27">
        <v>-11</v>
      </c>
      <c r="F14" s="31"/>
      <c r="G14" s="27">
        <v>59</v>
      </c>
      <c r="H14" s="31"/>
      <c r="I14" s="27">
        <f t="shared" ref="I14:I23" si="1">+K14+M14</f>
        <v>-252</v>
      </c>
      <c r="J14" s="31"/>
      <c r="K14" s="27">
        <v>-160</v>
      </c>
      <c r="L14" s="31"/>
      <c r="M14" s="27">
        <f t="shared" ref="M14:M23" si="2">+O14+Q14</f>
        <v>-92</v>
      </c>
      <c r="N14" s="31"/>
      <c r="O14" s="27">
        <v>109</v>
      </c>
      <c r="P14" s="31"/>
      <c r="Q14" s="27">
        <f t="shared" ref="Q14:Q23" si="3">+S14+U14</f>
        <v>-201</v>
      </c>
      <c r="R14" s="31"/>
      <c r="S14" s="27">
        <v>-94</v>
      </c>
      <c r="T14" s="31"/>
      <c r="U14" s="27">
        <v>-107</v>
      </c>
      <c r="V14" s="31"/>
      <c r="W14" s="27">
        <f t="shared" ref="W14:W22" si="4">+Y14+AA14</f>
        <v>-187</v>
      </c>
      <c r="X14" s="31"/>
      <c r="Y14" s="27">
        <v>-2</v>
      </c>
      <c r="Z14" s="31"/>
      <c r="AA14" s="27">
        <f t="shared" ref="AA14:AA22" si="5">+AC14+AE14</f>
        <v>-185</v>
      </c>
      <c r="AB14" s="31"/>
      <c r="AC14" s="27">
        <v>-425</v>
      </c>
      <c r="AD14" s="31"/>
      <c r="AE14" s="27">
        <f t="shared" ref="AE14:AE22" si="6">+AG14+AI14</f>
        <v>240</v>
      </c>
      <c r="AF14" s="31"/>
      <c r="AG14" s="27">
        <v>-141</v>
      </c>
      <c r="AH14" s="31"/>
      <c r="AI14" s="27">
        <v>381</v>
      </c>
      <c r="AJ14" s="31"/>
      <c r="AK14" s="27">
        <f t="shared" ref="AK14:AK22" si="7">+AM14+AO14</f>
        <v>357</v>
      </c>
      <c r="AL14" s="31"/>
      <c r="AM14" s="27">
        <v>-26</v>
      </c>
      <c r="AN14" s="31"/>
      <c r="AO14" s="27">
        <f t="shared" ref="AO14:AO22" si="8">+AQ14+AS14</f>
        <v>383</v>
      </c>
      <c r="AP14" s="31"/>
      <c r="AQ14" s="27">
        <v>26</v>
      </c>
      <c r="AR14" s="31"/>
      <c r="AS14" s="27">
        <f t="shared" ref="AS14:AS22" si="9">+AU14+AW14</f>
        <v>357</v>
      </c>
      <c r="AT14" s="31"/>
      <c r="AU14" s="27">
        <v>183</v>
      </c>
      <c r="AV14" s="31"/>
      <c r="AW14" s="27">
        <v>174</v>
      </c>
      <c r="AX14" s="31"/>
    </row>
    <row r="15" spans="1:51" x14ac:dyDescent="0.3">
      <c r="A15" s="65" t="s">
        <v>80</v>
      </c>
      <c r="B15" s="65"/>
      <c r="C15" s="66">
        <f t="shared" si="0"/>
        <v>0</v>
      </c>
      <c r="D15" s="43"/>
      <c r="E15" s="66">
        <v>0</v>
      </c>
      <c r="F15" s="65"/>
      <c r="G15" s="66">
        <v>0</v>
      </c>
      <c r="H15" s="65"/>
      <c r="I15" s="66">
        <f t="shared" si="1"/>
        <v>0</v>
      </c>
      <c r="J15" s="43"/>
      <c r="K15" s="66">
        <v>0</v>
      </c>
      <c r="L15" s="65"/>
      <c r="M15" s="66">
        <f t="shared" si="2"/>
        <v>0</v>
      </c>
      <c r="N15" s="43"/>
      <c r="O15" s="66">
        <v>0</v>
      </c>
      <c r="P15" s="43"/>
      <c r="Q15" s="66">
        <f t="shared" si="3"/>
        <v>0</v>
      </c>
      <c r="R15" s="43"/>
      <c r="S15" s="66">
        <v>0</v>
      </c>
      <c r="T15" s="43"/>
      <c r="U15" s="66">
        <v>0</v>
      </c>
      <c r="V15" s="43"/>
      <c r="W15" s="66">
        <f t="shared" si="4"/>
        <v>0</v>
      </c>
      <c r="X15" s="43"/>
      <c r="Y15" s="66">
        <v>0</v>
      </c>
      <c r="Z15" s="43"/>
      <c r="AA15" s="66">
        <f t="shared" si="5"/>
        <v>0</v>
      </c>
      <c r="AB15" s="43"/>
      <c r="AC15" s="66">
        <v>0</v>
      </c>
      <c r="AD15" s="43"/>
      <c r="AE15" s="66">
        <f t="shared" si="6"/>
        <v>0</v>
      </c>
      <c r="AF15" s="43"/>
      <c r="AG15" s="66">
        <v>0</v>
      </c>
      <c r="AH15" s="43"/>
      <c r="AI15" s="66">
        <v>0</v>
      </c>
      <c r="AJ15" s="43"/>
      <c r="AK15" s="66">
        <f t="shared" si="7"/>
        <v>6</v>
      </c>
      <c r="AL15" s="43"/>
      <c r="AM15" s="66">
        <v>1</v>
      </c>
      <c r="AN15" s="43"/>
      <c r="AO15" s="66">
        <f t="shared" si="8"/>
        <v>5</v>
      </c>
      <c r="AP15" s="43"/>
      <c r="AQ15" s="66">
        <v>1</v>
      </c>
      <c r="AR15" s="43"/>
      <c r="AS15" s="66">
        <f t="shared" si="9"/>
        <v>4</v>
      </c>
      <c r="AT15" s="43"/>
      <c r="AU15" s="66">
        <v>2</v>
      </c>
      <c r="AV15" s="43"/>
      <c r="AW15" s="66">
        <v>2</v>
      </c>
      <c r="AX15" s="43"/>
    </row>
    <row r="16" spans="1:51" x14ac:dyDescent="0.3">
      <c r="A16" s="31" t="s">
        <v>166</v>
      </c>
      <c r="B16" s="72"/>
      <c r="C16" s="27">
        <f t="shared" si="0"/>
        <v>26</v>
      </c>
      <c r="D16" s="31"/>
      <c r="E16" s="27">
        <v>13</v>
      </c>
      <c r="F16" s="72"/>
      <c r="G16" s="27">
        <f>10+3</f>
        <v>13</v>
      </c>
      <c r="H16" s="72"/>
      <c r="I16" s="27">
        <f t="shared" si="1"/>
        <v>0</v>
      </c>
      <c r="J16" s="31"/>
      <c r="K16" s="27"/>
      <c r="L16" s="72"/>
      <c r="M16" s="27">
        <f t="shared" si="2"/>
        <v>0</v>
      </c>
      <c r="N16" s="31"/>
      <c r="O16" s="27"/>
      <c r="P16" s="31"/>
      <c r="Q16" s="27">
        <f t="shared" si="3"/>
        <v>0</v>
      </c>
      <c r="R16" s="31"/>
      <c r="S16" s="27"/>
      <c r="T16" s="31"/>
      <c r="U16" s="27"/>
      <c r="V16" s="31"/>
      <c r="W16" s="27">
        <f t="shared" si="4"/>
        <v>0</v>
      </c>
      <c r="X16" s="31"/>
      <c r="Y16" s="27"/>
      <c r="Z16" s="31"/>
      <c r="AA16" s="27">
        <f t="shared" si="5"/>
        <v>0</v>
      </c>
      <c r="AB16" s="31"/>
      <c r="AC16" s="27"/>
      <c r="AD16" s="31"/>
      <c r="AE16" s="27">
        <f t="shared" si="6"/>
        <v>0</v>
      </c>
      <c r="AF16" s="31"/>
      <c r="AG16" s="27"/>
      <c r="AH16" s="31"/>
      <c r="AI16" s="27"/>
      <c r="AJ16" s="31"/>
      <c r="AK16" s="27">
        <f t="shared" si="7"/>
        <v>0</v>
      </c>
      <c r="AL16" s="31"/>
      <c r="AM16" s="27"/>
      <c r="AN16" s="31"/>
      <c r="AO16" s="27">
        <f t="shared" si="8"/>
        <v>0</v>
      </c>
      <c r="AP16" s="31"/>
      <c r="AQ16" s="27"/>
      <c r="AR16" s="31"/>
      <c r="AS16" s="27">
        <f t="shared" si="9"/>
        <v>0</v>
      </c>
      <c r="AT16" s="31"/>
      <c r="AU16" s="27"/>
      <c r="AV16" s="31"/>
      <c r="AW16" s="27"/>
      <c r="AX16" s="31"/>
    </row>
    <row r="17" spans="1:52" x14ac:dyDescent="0.3">
      <c r="A17" s="65" t="s">
        <v>82</v>
      </c>
      <c r="B17" s="65"/>
      <c r="C17" s="66">
        <f t="shared" si="0"/>
        <v>1</v>
      </c>
      <c r="D17" s="43"/>
      <c r="E17" s="66">
        <v>1</v>
      </c>
      <c r="F17" s="65"/>
      <c r="G17" s="66">
        <v>0</v>
      </c>
      <c r="H17" s="65"/>
      <c r="I17" s="66">
        <f t="shared" si="1"/>
        <v>10</v>
      </c>
      <c r="J17" s="43"/>
      <c r="K17" s="66">
        <v>0</v>
      </c>
      <c r="L17" s="65"/>
      <c r="M17" s="66">
        <f t="shared" si="2"/>
        <v>10</v>
      </c>
      <c r="N17" s="43"/>
      <c r="O17" s="66">
        <v>7</v>
      </c>
      <c r="P17" s="43"/>
      <c r="Q17" s="66">
        <f t="shared" si="3"/>
        <v>3</v>
      </c>
      <c r="R17" s="43"/>
      <c r="S17" s="66">
        <v>2</v>
      </c>
      <c r="T17" s="43"/>
      <c r="U17" s="66">
        <v>1</v>
      </c>
      <c r="V17" s="43"/>
      <c r="W17" s="66">
        <f t="shared" si="4"/>
        <v>0</v>
      </c>
      <c r="X17" s="43"/>
      <c r="Y17" s="66">
        <v>0</v>
      </c>
      <c r="Z17" s="43"/>
      <c r="AA17" s="66">
        <f t="shared" si="5"/>
        <v>0</v>
      </c>
      <c r="AB17" s="43"/>
      <c r="AC17" s="66">
        <v>0</v>
      </c>
      <c r="AD17" s="43"/>
      <c r="AE17" s="66">
        <f t="shared" si="6"/>
        <v>0</v>
      </c>
      <c r="AF17" s="43"/>
      <c r="AG17" s="66">
        <v>0</v>
      </c>
      <c r="AH17" s="43"/>
      <c r="AI17" s="66">
        <v>0</v>
      </c>
      <c r="AJ17" s="43"/>
      <c r="AK17" s="66">
        <f t="shared" si="7"/>
        <v>15</v>
      </c>
      <c r="AL17" s="43"/>
      <c r="AM17" s="66">
        <v>0</v>
      </c>
      <c r="AN17" s="43"/>
      <c r="AO17" s="66">
        <f t="shared" si="8"/>
        <v>15</v>
      </c>
      <c r="AP17" s="43"/>
      <c r="AQ17" s="66">
        <v>0</v>
      </c>
      <c r="AR17" s="43"/>
      <c r="AS17" s="66">
        <f t="shared" si="9"/>
        <v>15</v>
      </c>
      <c r="AT17" s="43"/>
      <c r="AU17" s="66">
        <v>1</v>
      </c>
      <c r="AV17" s="43"/>
      <c r="AW17" s="66">
        <v>14</v>
      </c>
      <c r="AX17" s="43"/>
    </row>
    <row r="18" spans="1:52" x14ac:dyDescent="0.3">
      <c r="A18" s="31" t="s">
        <v>92</v>
      </c>
      <c r="B18" s="31"/>
      <c r="C18" s="27">
        <f t="shared" si="0"/>
        <v>0</v>
      </c>
      <c r="D18" s="31"/>
      <c r="E18" s="27">
        <v>0</v>
      </c>
      <c r="F18" s="31"/>
      <c r="G18" s="27">
        <v>0</v>
      </c>
      <c r="H18" s="31"/>
      <c r="I18" s="27">
        <f t="shared" si="1"/>
        <v>1</v>
      </c>
      <c r="J18" s="31"/>
      <c r="K18" s="27">
        <v>1</v>
      </c>
      <c r="L18" s="31"/>
      <c r="M18" s="27">
        <f t="shared" si="2"/>
        <v>0</v>
      </c>
      <c r="N18" s="31"/>
      <c r="O18" s="27">
        <v>0</v>
      </c>
      <c r="P18" s="31"/>
      <c r="Q18" s="27">
        <f t="shared" si="3"/>
        <v>0</v>
      </c>
      <c r="R18" s="31"/>
      <c r="S18" s="27">
        <v>0</v>
      </c>
      <c r="T18" s="31"/>
      <c r="U18" s="27">
        <v>0</v>
      </c>
      <c r="V18" s="31"/>
      <c r="W18" s="27">
        <f t="shared" si="4"/>
        <v>0</v>
      </c>
      <c r="X18" s="31"/>
      <c r="Y18" s="27">
        <v>0</v>
      </c>
      <c r="Z18" s="31"/>
      <c r="AA18" s="27">
        <f t="shared" si="5"/>
        <v>0</v>
      </c>
      <c r="AB18" s="31"/>
      <c r="AC18" s="27">
        <v>0</v>
      </c>
      <c r="AD18" s="31"/>
      <c r="AE18" s="27">
        <f t="shared" si="6"/>
        <v>0</v>
      </c>
      <c r="AF18" s="31"/>
      <c r="AG18" s="27">
        <v>0</v>
      </c>
      <c r="AH18" s="31"/>
      <c r="AI18" s="27">
        <v>0</v>
      </c>
      <c r="AJ18" s="31"/>
      <c r="AK18" s="27">
        <f t="shared" si="7"/>
        <v>2</v>
      </c>
      <c r="AL18" s="31"/>
      <c r="AM18" s="27">
        <v>0</v>
      </c>
      <c r="AN18" s="31"/>
      <c r="AO18" s="27">
        <f t="shared" si="8"/>
        <v>2</v>
      </c>
      <c r="AP18" s="31"/>
      <c r="AQ18" s="27">
        <v>0</v>
      </c>
      <c r="AR18" s="31"/>
      <c r="AS18" s="27">
        <f t="shared" si="9"/>
        <v>2</v>
      </c>
      <c r="AT18" s="31"/>
      <c r="AU18" s="27">
        <v>0</v>
      </c>
      <c r="AV18" s="31"/>
      <c r="AW18" s="27">
        <v>2</v>
      </c>
      <c r="AX18" s="31"/>
    </row>
    <row r="19" spans="1:52" x14ac:dyDescent="0.3">
      <c r="A19" s="65" t="s">
        <v>98</v>
      </c>
      <c r="B19" s="65"/>
      <c r="C19" s="66">
        <f t="shared" si="0"/>
        <v>-7</v>
      </c>
      <c r="D19" s="43"/>
      <c r="E19" s="66">
        <v>-1</v>
      </c>
      <c r="F19" s="65"/>
      <c r="G19" s="66">
        <v>-6</v>
      </c>
      <c r="H19" s="65"/>
      <c r="I19" s="66">
        <f t="shared" si="1"/>
        <v>-32</v>
      </c>
      <c r="J19" s="43"/>
      <c r="K19" s="66">
        <v>-25</v>
      </c>
      <c r="L19" s="65"/>
      <c r="M19" s="66">
        <f t="shared" si="2"/>
        <v>-7</v>
      </c>
      <c r="N19" s="43"/>
      <c r="O19" s="66">
        <v>0</v>
      </c>
      <c r="P19" s="43"/>
      <c r="Q19" s="66">
        <f t="shared" si="3"/>
        <v>-7</v>
      </c>
      <c r="R19" s="43"/>
      <c r="S19" s="66">
        <v>0</v>
      </c>
      <c r="T19" s="43"/>
      <c r="U19" s="66">
        <v>-7</v>
      </c>
      <c r="V19" s="43"/>
      <c r="W19" s="66">
        <f t="shared" si="4"/>
        <v>-59</v>
      </c>
      <c r="X19" s="43"/>
      <c r="Y19" s="66">
        <v>1</v>
      </c>
      <c r="Z19" s="43"/>
      <c r="AA19" s="66">
        <f t="shared" si="5"/>
        <v>-60</v>
      </c>
      <c r="AB19" s="43"/>
      <c r="AC19" s="66">
        <v>-2</v>
      </c>
      <c r="AD19" s="43"/>
      <c r="AE19" s="66">
        <f t="shared" si="6"/>
        <v>-58</v>
      </c>
      <c r="AF19" s="43"/>
      <c r="AG19" s="66">
        <v>-4</v>
      </c>
      <c r="AH19" s="43"/>
      <c r="AI19" s="66">
        <v>-54</v>
      </c>
      <c r="AJ19" s="43"/>
      <c r="AK19" s="66">
        <f t="shared" si="7"/>
        <v>-124</v>
      </c>
      <c r="AL19" s="43"/>
      <c r="AM19" s="66">
        <v>-120</v>
      </c>
      <c r="AN19" s="43"/>
      <c r="AO19" s="66">
        <f t="shared" si="8"/>
        <v>-4</v>
      </c>
      <c r="AP19" s="43"/>
      <c r="AQ19" s="66">
        <v>-2</v>
      </c>
      <c r="AR19" s="43"/>
      <c r="AS19" s="66">
        <f t="shared" si="9"/>
        <v>-2</v>
      </c>
      <c r="AT19" s="43"/>
      <c r="AU19" s="66">
        <v>0</v>
      </c>
      <c r="AV19" s="43"/>
      <c r="AW19" s="66">
        <v>-2</v>
      </c>
      <c r="AX19" s="43"/>
    </row>
    <row r="20" spans="1:52" x14ac:dyDescent="0.3">
      <c r="A20" s="31" t="s">
        <v>83</v>
      </c>
      <c r="B20" s="31"/>
      <c r="C20" s="27">
        <f t="shared" si="0"/>
        <v>0</v>
      </c>
      <c r="D20" s="31"/>
      <c r="E20" s="27">
        <v>0</v>
      </c>
      <c r="F20" s="31"/>
      <c r="G20" s="27">
        <v>0</v>
      </c>
      <c r="H20" s="31"/>
      <c r="I20" s="27">
        <f t="shared" si="1"/>
        <v>0</v>
      </c>
      <c r="J20" s="31"/>
      <c r="K20" s="27">
        <v>0</v>
      </c>
      <c r="L20" s="31"/>
      <c r="M20" s="27">
        <f t="shared" si="2"/>
        <v>0</v>
      </c>
      <c r="N20" s="31"/>
      <c r="O20" s="27">
        <v>0</v>
      </c>
      <c r="P20" s="31"/>
      <c r="Q20" s="27">
        <f t="shared" si="3"/>
        <v>0</v>
      </c>
      <c r="R20" s="31"/>
      <c r="S20" s="27">
        <v>0</v>
      </c>
      <c r="T20" s="31"/>
      <c r="U20" s="27">
        <v>0</v>
      </c>
      <c r="V20" s="31"/>
      <c r="W20" s="27">
        <f t="shared" ref="W20" si="10">+Y20+AA20</f>
        <v>2</v>
      </c>
      <c r="X20" s="31"/>
      <c r="Y20" s="27">
        <v>2</v>
      </c>
      <c r="Z20" s="31"/>
      <c r="AA20" s="27">
        <f t="shared" ref="AA20" si="11">+AC20+AE20</f>
        <v>0</v>
      </c>
      <c r="AB20" s="31"/>
      <c r="AC20" s="27">
        <v>0</v>
      </c>
      <c r="AD20" s="31"/>
      <c r="AE20" s="27">
        <f t="shared" ref="AE20" si="12">+AG20+AI20</f>
        <v>0</v>
      </c>
      <c r="AF20" s="31"/>
      <c r="AG20" s="27">
        <v>0</v>
      </c>
      <c r="AH20" s="31"/>
      <c r="AI20" s="27">
        <v>0</v>
      </c>
      <c r="AJ20" s="31"/>
      <c r="AK20" s="27">
        <f t="shared" ref="AK20" si="13">+AM20+AO20</f>
        <v>2</v>
      </c>
      <c r="AL20" s="31"/>
      <c r="AM20" s="27">
        <v>0</v>
      </c>
      <c r="AN20" s="31"/>
      <c r="AO20" s="27">
        <f t="shared" ref="AO20" si="14">+AQ20+AS20</f>
        <v>2</v>
      </c>
      <c r="AP20" s="31"/>
      <c r="AQ20" s="27">
        <v>0</v>
      </c>
      <c r="AR20" s="31"/>
      <c r="AS20" s="27">
        <f t="shared" ref="AS20" si="15">+AU20+AW20</f>
        <v>2</v>
      </c>
      <c r="AT20" s="31"/>
      <c r="AU20" s="27">
        <v>1</v>
      </c>
      <c r="AV20" s="31"/>
      <c r="AW20" s="27">
        <v>1</v>
      </c>
      <c r="AX20" s="31"/>
    </row>
    <row r="21" spans="1:52" x14ac:dyDescent="0.3">
      <c r="A21" s="29" t="s">
        <v>170</v>
      </c>
      <c r="B21" s="29"/>
      <c r="C21" s="30">
        <f t="shared" si="0"/>
        <v>36</v>
      </c>
      <c r="D21" s="29"/>
      <c r="E21" s="30">
        <v>15</v>
      </c>
      <c r="F21" s="29"/>
      <c r="G21" s="30">
        <v>21</v>
      </c>
      <c r="H21" s="29"/>
      <c r="I21" s="30">
        <f t="shared" si="1"/>
        <v>0</v>
      </c>
      <c r="J21" s="29"/>
      <c r="K21" s="30"/>
      <c r="L21" s="29"/>
      <c r="M21" s="30">
        <f t="shared" si="2"/>
        <v>0</v>
      </c>
      <c r="N21" s="29"/>
      <c r="O21" s="30"/>
      <c r="P21" s="29"/>
      <c r="Q21" s="30">
        <f t="shared" si="3"/>
        <v>0</v>
      </c>
      <c r="R21" s="29"/>
      <c r="S21" s="30"/>
      <c r="T21" s="29"/>
      <c r="U21" s="30"/>
      <c r="V21" s="29"/>
      <c r="W21" s="30">
        <f t="shared" si="4"/>
        <v>4</v>
      </c>
      <c r="X21" s="29"/>
      <c r="Y21" s="30">
        <v>1</v>
      </c>
      <c r="Z21" s="29"/>
      <c r="AA21" s="30">
        <f t="shared" si="5"/>
        <v>3</v>
      </c>
      <c r="AB21" s="29"/>
      <c r="AC21" s="30">
        <v>1</v>
      </c>
      <c r="AD21" s="29"/>
      <c r="AE21" s="30">
        <f t="shared" si="6"/>
        <v>2</v>
      </c>
      <c r="AF21" s="29"/>
      <c r="AG21" s="30">
        <v>2</v>
      </c>
      <c r="AH21" s="29"/>
      <c r="AI21" s="30"/>
      <c r="AJ21" s="29"/>
      <c r="AK21" s="30">
        <f t="shared" si="7"/>
        <v>0</v>
      </c>
      <c r="AL21" s="29"/>
      <c r="AM21" s="30"/>
      <c r="AN21" s="29"/>
      <c r="AO21" s="30">
        <f t="shared" si="8"/>
        <v>0</v>
      </c>
      <c r="AP21" s="29"/>
      <c r="AQ21" s="30"/>
      <c r="AR21" s="29"/>
      <c r="AS21" s="30">
        <f t="shared" si="9"/>
        <v>0</v>
      </c>
      <c r="AT21" s="29"/>
      <c r="AU21" s="30"/>
      <c r="AV21" s="29"/>
      <c r="AW21" s="30"/>
      <c r="AX21" s="29"/>
    </row>
    <row r="22" spans="1:52" x14ac:dyDescent="0.3">
      <c r="A22" s="31" t="s">
        <v>60</v>
      </c>
      <c r="B22" s="31"/>
      <c r="C22" s="27">
        <f t="shared" si="0"/>
        <v>13</v>
      </c>
      <c r="D22" s="31"/>
      <c r="E22" s="27">
        <v>13</v>
      </c>
      <c r="F22" s="31"/>
      <c r="G22" s="27">
        <v>0</v>
      </c>
      <c r="H22" s="31"/>
      <c r="I22" s="27">
        <f t="shared" si="1"/>
        <v>3</v>
      </c>
      <c r="J22" s="31"/>
      <c r="K22" s="27">
        <v>0</v>
      </c>
      <c r="L22" s="31"/>
      <c r="M22" s="27">
        <f t="shared" si="2"/>
        <v>3</v>
      </c>
      <c r="N22" s="31"/>
      <c r="O22" s="27">
        <v>0</v>
      </c>
      <c r="P22" s="31"/>
      <c r="Q22" s="27">
        <f t="shared" si="3"/>
        <v>3</v>
      </c>
      <c r="R22" s="31"/>
      <c r="S22" s="27">
        <v>0</v>
      </c>
      <c r="T22" s="31"/>
      <c r="U22" s="27">
        <v>3</v>
      </c>
      <c r="V22" s="31"/>
      <c r="W22" s="27">
        <f t="shared" si="4"/>
        <v>2</v>
      </c>
      <c r="X22" s="31"/>
      <c r="Y22" s="27">
        <v>0</v>
      </c>
      <c r="Z22" s="31"/>
      <c r="AA22" s="27">
        <f t="shared" si="5"/>
        <v>2</v>
      </c>
      <c r="AB22" s="31"/>
      <c r="AC22" s="27">
        <v>0</v>
      </c>
      <c r="AD22" s="31"/>
      <c r="AE22" s="27">
        <f t="shared" si="6"/>
        <v>2</v>
      </c>
      <c r="AF22" s="31"/>
      <c r="AG22" s="27">
        <v>2</v>
      </c>
      <c r="AH22" s="31"/>
      <c r="AI22" s="27">
        <v>0</v>
      </c>
      <c r="AJ22" s="31"/>
      <c r="AK22" s="27">
        <f t="shared" si="7"/>
        <v>28</v>
      </c>
      <c r="AL22" s="31"/>
      <c r="AM22" s="27">
        <v>0</v>
      </c>
      <c r="AN22" s="31"/>
      <c r="AO22" s="27">
        <f t="shared" si="8"/>
        <v>28</v>
      </c>
      <c r="AP22" s="31"/>
      <c r="AQ22" s="27">
        <v>25</v>
      </c>
      <c r="AR22" s="31"/>
      <c r="AS22" s="27">
        <f t="shared" si="9"/>
        <v>3</v>
      </c>
      <c r="AT22" s="31"/>
      <c r="AU22" s="27">
        <v>0</v>
      </c>
      <c r="AV22" s="31"/>
      <c r="AW22" s="27">
        <v>3</v>
      </c>
      <c r="AX22" s="31"/>
    </row>
    <row r="23" spans="1:52" x14ac:dyDescent="0.3">
      <c r="A23" s="29" t="s">
        <v>41</v>
      </c>
      <c r="B23" s="29"/>
      <c r="C23" s="30">
        <f t="shared" si="0"/>
        <v>19</v>
      </c>
      <c r="D23" s="29"/>
      <c r="E23" s="30">
        <v>17</v>
      </c>
      <c r="F23" s="29"/>
      <c r="G23" s="30">
        <v>2</v>
      </c>
      <c r="H23" s="29"/>
      <c r="I23" s="30">
        <f t="shared" si="1"/>
        <v>46</v>
      </c>
      <c r="J23" s="29"/>
      <c r="K23" s="30">
        <v>16</v>
      </c>
      <c r="L23" s="29"/>
      <c r="M23" s="30">
        <f t="shared" si="2"/>
        <v>30</v>
      </c>
      <c r="N23" s="29"/>
      <c r="O23" s="30">
        <v>17</v>
      </c>
      <c r="P23" s="29"/>
      <c r="Q23" s="30">
        <f t="shared" si="3"/>
        <v>13</v>
      </c>
      <c r="R23" s="29"/>
      <c r="S23" s="30">
        <v>10</v>
      </c>
      <c r="T23" s="29"/>
      <c r="U23" s="30">
        <v>3</v>
      </c>
      <c r="V23" s="29"/>
      <c r="W23" s="30">
        <f t="shared" ref="W23" si="16">+Y23+AA23</f>
        <v>16</v>
      </c>
      <c r="X23" s="29"/>
      <c r="Y23" s="30">
        <f>13-1</f>
        <v>12</v>
      </c>
      <c r="Z23" s="29"/>
      <c r="AA23" s="30">
        <f t="shared" ref="AA23" si="17">+AC23+AE23</f>
        <v>4</v>
      </c>
      <c r="AB23" s="29"/>
      <c r="AC23" s="30">
        <f>4-1</f>
        <v>3</v>
      </c>
      <c r="AD23" s="29"/>
      <c r="AE23" s="30">
        <f t="shared" ref="AE23" si="18">+AG23+AI23</f>
        <v>1</v>
      </c>
      <c r="AF23" s="29"/>
      <c r="AG23" s="30">
        <f>2-2</f>
        <v>0</v>
      </c>
      <c r="AH23" s="29"/>
      <c r="AI23" s="30">
        <v>1</v>
      </c>
      <c r="AJ23" s="29"/>
      <c r="AK23" s="30">
        <f t="shared" ref="AK23" si="19">+AM23+AO23</f>
        <v>4</v>
      </c>
      <c r="AL23" s="29"/>
      <c r="AM23" s="30">
        <v>2</v>
      </c>
      <c r="AN23" s="29"/>
      <c r="AO23" s="30">
        <f t="shared" ref="AO23" si="20">+AQ23+AS23</f>
        <v>2</v>
      </c>
      <c r="AP23" s="29"/>
      <c r="AQ23" s="30">
        <v>-2</v>
      </c>
      <c r="AR23" s="29"/>
      <c r="AS23" s="30">
        <f t="shared" ref="AS23" si="21">+AU23+AW23</f>
        <v>4</v>
      </c>
      <c r="AT23" s="29"/>
      <c r="AU23" s="30">
        <v>2</v>
      </c>
      <c r="AV23" s="29"/>
      <c r="AW23" s="30">
        <v>2</v>
      </c>
      <c r="AX23" s="29"/>
    </row>
    <row r="24" spans="1:52" x14ac:dyDescent="0.3">
      <c r="A24" s="80" t="s">
        <v>64</v>
      </c>
      <c r="B24" s="80"/>
      <c r="C24" s="81">
        <f>SUM(C14:C23)</f>
        <v>136</v>
      </c>
      <c r="D24" s="80"/>
      <c r="E24" s="81">
        <f>SUM(E14:E23)</f>
        <v>47</v>
      </c>
      <c r="F24" s="80"/>
      <c r="G24" s="81">
        <f>SUM(G14:G23)</f>
        <v>89</v>
      </c>
      <c r="H24" s="80"/>
      <c r="I24" s="81">
        <f>SUM(I14:I23)</f>
        <v>-224</v>
      </c>
      <c r="J24" s="80"/>
      <c r="K24" s="81">
        <f>SUM(K14:K23)</f>
        <v>-168</v>
      </c>
      <c r="L24" s="80"/>
      <c r="M24" s="81">
        <f>SUM(M14:M23)</f>
        <v>-56</v>
      </c>
      <c r="N24" s="80"/>
      <c r="O24" s="81">
        <f>SUM(O14:O23)</f>
        <v>133</v>
      </c>
      <c r="P24" s="80"/>
      <c r="Q24" s="81">
        <f>SUM(Q14:Q23)</f>
        <v>-189</v>
      </c>
      <c r="R24" s="80"/>
      <c r="S24" s="81">
        <f>SUM(S14:S23)</f>
        <v>-82</v>
      </c>
      <c r="T24" s="80"/>
      <c r="U24" s="81">
        <f>SUM(U14:U23)</f>
        <v>-107</v>
      </c>
      <c r="V24" s="80"/>
      <c r="W24" s="81">
        <f>SUM(W14:W23)</f>
        <v>-222</v>
      </c>
      <c r="X24" s="80"/>
      <c r="Y24" s="81">
        <f>SUM(Y14:Y23)</f>
        <v>14</v>
      </c>
      <c r="Z24" s="80"/>
      <c r="AA24" s="81">
        <f>SUM(AA14:AA23)</f>
        <v>-236</v>
      </c>
      <c r="AB24" s="80"/>
      <c r="AC24" s="81">
        <f>SUM(AC14:AC23)</f>
        <v>-423</v>
      </c>
      <c r="AD24" s="80"/>
      <c r="AE24" s="81">
        <f>SUM(AE14:AE23)</f>
        <v>187</v>
      </c>
      <c r="AF24" s="80"/>
      <c r="AG24" s="81">
        <f>SUM(AG14:AG23)</f>
        <v>-141</v>
      </c>
      <c r="AH24" s="80"/>
      <c r="AI24" s="81">
        <f>SUM(AI14:AI23)</f>
        <v>328</v>
      </c>
      <c r="AJ24" s="80"/>
      <c r="AK24" s="81">
        <f>SUM(AK14:AK23)</f>
        <v>290</v>
      </c>
      <c r="AL24" s="80"/>
      <c r="AM24" s="81">
        <f>SUM(AM14:AM23)</f>
        <v>-143</v>
      </c>
      <c r="AN24" s="80"/>
      <c r="AO24" s="81">
        <f>SUM(AO14:AO23)</f>
        <v>433</v>
      </c>
      <c r="AP24" s="80"/>
      <c r="AQ24" s="81">
        <f>SUM(AQ14:AQ23)</f>
        <v>48</v>
      </c>
      <c r="AR24" s="80"/>
      <c r="AS24" s="81">
        <f>SUM(AS14:AS23)</f>
        <v>385</v>
      </c>
      <c r="AT24" s="80"/>
      <c r="AU24" s="81">
        <f>SUM(AU14:AU23)</f>
        <v>189</v>
      </c>
      <c r="AV24" s="80"/>
      <c r="AW24" s="81">
        <f>SUM(AW14:AW23)</f>
        <v>196</v>
      </c>
      <c r="AX24" s="80"/>
    </row>
    <row r="25" spans="1:52" x14ac:dyDescent="0.3">
      <c r="A25" s="29" t="s">
        <v>124</v>
      </c>
      <c r="B25" s="29"/>
      <c r="C25" s="30">
        <f>E25+G25</f>
        <v>0</v>
      </c>
      <c r="D25" s="29"/>
      <c r="E25" s="30">
        <v>0</v>
      </c>
      <c r="F25" s="29"/>
      <c r="G25" s="30">
        <v>0</v>
      </c>
      <c r="H25" s="29"/>
      <c r="I25" s="30">
        <f>K25+M25</f>
        <v>-31</v>
      </c>
      <c r="J25" s="29"/>
      <c r="K25" s="30">
        <v>0</v>
      </c>
      <c r="L25" s="29"/>
      <c r="M25" s="30">
        <f>O25+Q25</f>
        <v>-31</v>
      </c>
      <c r="N25" s="29"/>
      <c r="O25" s="30">
        <v>0</v>
      </c>
      <c r="P25" s="29"/>
      <c r="Q25" s="30">
        <f>S25+U25</f>
        <v>-31</v>
      </c>
      <c r="R25" s="29"/>
      <c r="S25" s="30">
        <v>0</v>
      </c>
      <c r="T25" s="29"/>
      <c r="U25" s="30">
        <v>-31</v>
      </c>
      <c r="V25" s="29"/>
      <c r="W25" s="30">
        <f>Y25+AA25</f>
        <v>19</v>
      </c>
      <c r="X25" s="29"/>
      <c r="Y25" s="30">
        <v>0</v>
      </c>
      <c r="Z25" s="29"/>
      <c r="AA25" s="30">
        <f>AC25+AE25</f>
        <v>19</v>
      </c>
      <c r="AB25" s="29"/>
      <c r="AC25" s="30">
        <v>-12</v>
      </c>
      <c r="AD25" s="29"/>
      <c r="AE25" s="30">
        <f>AG25+AI25</f>
        <v>31</v>
      </c>
      <c r="AF25" s="29"/>
      <c r="AG25" s="30">
        <v>0</v>
      </c>
      <c r="AH25" s="29"/>
      <c r="AI25" s="30">
        <v>31</v>
      </c>
      <c r="AJ25" s="29"/>
      <c r="AK25" s="30">
        <f>AM25+AO25</f>
        <v>-396</v>
      </c>
      <c r="AL25" s="29"/>
      <c r="AM25" s="30">
        <v>-396</v>
      </c>
      <c r="AN25" s="29"/>
      <c r="AO25" s="30">
        <f>AQ25+AS25</f>
        <v>0</v>
      </c>
      <c r="AP25" s="29"/>
      <c r="AQ25" s="30">
        <v>0</v>
      </c>
      <c r="AR25" s="29"/>
      <c r="AS25" s="30">
        <f>AU25+AW25</f>
        <v>0</v>
      </c>
      <c r="AT25" s="29"/>
      <c r="AU25" s="30">
        <v>0</v>
      </c>
      <c r="AV25" s="29"/>
      <c r="AW25" s="30">
        <v>0</v>
      </c>
      <c r="AX25" s="29"/>
    </row>
    <row r="26" spans="1:52" x14ac:dyDescent="0.3">
      <c r="A26" s="45" t="s">
        <v>61</v>
      </c>
      <c r="B26" s="45"/>
      <c r="C26" s="27">
        <f>+E26+G26</f>
        <v>-38</v>
      </c>
      <c r="D26" s="45"/>
      <c r="E26" s="27">
        <v>-13</v>
      </c>
      <c r="F26" s="45"/>
      <c r="G26" s="27">
        <v>-25</v>
      </c>
      <c r="H26" s="45"/>
      <c r="I26" s="27">
        <f>+K26+M26</f>
        <v>63</v>
      </c>
      <c r="J26" s="45"/>
      <c r="K26" s="27">
        <v>47</v>
      </c>
      <c r="L26" s="45"/>
      <c r="M26" s="27">
        <f>+O26+Q26</f>
        <v>16</v>
      </c>
      <c r="N26" s="45"/>
      <c r="O26" s="27">
        <v>-37</v>
      </c>
      <c r="P26" s="45"/>
      <c r="Q26" s="27">
        <f>+S26+U26</f>
        <v>53</v>
      </c>
      <c r="R26" s="45"/>
      <c r="S26" s="27">
        <v>23</v>
      </c>
      <c r="T26" s="45"/>
      <c r="U26" s="27">
        <v>30</v>
      </c>
      <c r="V26" s="45"/>
      <c r="W26" s="27">
        <f>+Y26+AA26</f>
        <v>63</v>
      </c>
      <c r="X26" s="45"/>
      <c r="Y26" s="27">
        <v>-4</v>
      </c>
      <c r="Z26" s="45"/>
      <c r="AA26" s="27">
        <f>+AC26+AE26</f>
        <v>67</v>
      </c>
      <c r="AB26" s="45"/>
      <c r="AC26" s="27">
        <v>120</v>
      </c>
      <c r="AD26" s="45"/>
      <c r="AE26" s="27">
        <f>+AG26+AI26</f>
        <v>-53</v>
      </c>
      <c r="AF26" s="45"/>
      <c r="AG26" s="27">
        <v>40</v>
      </c>
      <c r="AH26" s="45"/>
      <c r="AI26" s="27">
        <v>-93</v>
      </c>
      <c r="AJ26" s="45"/>
      <c r="AK26" s="27">
        <f>+AM26+AO26</f>
        <v>0</v>
      </c>
      <c r="AL26" s="45"/>
      <c r="AM26" s="27">
        <v>0</v>
      </c>
      <c r="AN26" s="45"/>
      <c r="AO26" s="27">
        <f>+AQ26+AS26</f>
        <v>0</v>
      </c>
      <c r="AP26" s="45"/>
      <c r="AQ26" s="27">
        <v>0</v>
      </c>
      <c r="AR26" s="45"/>
      <c r="AS26" s="27">
        <f>+AU26+AW26</f>
        <v>0</v>
      </c>
      <c r="AT26" s="45"/>
      <c r="AU26" s="27">
        <v>0</v>
      </c>
      <c r="AV26" s="45"/>
      <c r="AW26" s="27">
        <v>0</v>
      </c>
      <c r="AX26" s="45"/>
    </row>
    <row r="27" spans="1:52" s="35" customFormat="1" ht="14.4" thickBot="1" x14ac:dyDescent="0.35">
      <c r="A27" s="34" t="s">
        <v>66</v>
      </c>
      <c r="B27" s="34"/>
      <c r="C27" s="44">
        <f>SUM(C12,C24:C26)</f>
        <v>96</v>
      </c>
      <c r="D27" s="34"/>
      <c r="E27" s="44">
        <f>SUM(E12,E24:E26)</f>
        <v>42</v>
      </c>
      <c r="F27" s="34"/>
      <c r="G27" s="44">
        <f>SUM(G12,G24:G26)</f>
        <v>54</v>
      </c>
      <c r="H27" s="34"/>
      <c r="I27" s="44">
        <f>SUM(I12,I24:I26)</f>
        <v>372</v>
      </c>
      <c r="J27" s="34"/>
      <c r="K27" s="44">
        <f>SUM(K12,K24:K26)</f>
        <v>67</v>
      </c>
      <c r="L27" s="34"/>
      <c r="M27" s="44">
        <f>SUM(M12,M24:M26)</f>
        <v>305</v>
      </c>
      <c r="N27" s="34"/>
      <c r="O27" s="44">
        <f>SUM(O12,O24:O26)</f>
        <v>74</v>
      </c>
      <c r="P27" s="34"/>
      <c r="Q27" s="44">
        <f>SUM(Q12,Q24:Q26)</f>
        <v>231</v>
      </c>
      <c r="R27" s="34"/>
      <c r="S27" s="44">
        <f>SUM(S12,S24:S26)</f>
        <v>38</v>
      </c>
      <c r="T27" s="34"/>
      <c r="U27" s="44">
        <f>SUM(U12,U24:U26)</f>
        <v>193</v>
      </c>
      <c r="V27" s="34"/>
      <c r="W27" s="44">
        <f>SUM(W12,W24:W26)</f>
        <v>384</v>
      </c>
      <c r="X27" s="34"/>
      <c r="Y27" s="44">
        <f>SUM(Y12,Y24:Y26)</f>
        <v>93</v>
      </c>
      <c r="Z27" s="34"/>
      <c r="AA27" s="44">
        <f>SUM(AA12,AA24:AA26)</f>
        <v>291</v>
      </c>
      <c r="AB27" s="34"/>
      <c r="AC27" s="44">
        <f>SUM(AC12,AC24:AC26)</f>
        <v>111</v>
      </c>
      <c r="AD27" s="34"/>
      <c r="AE27" s="44">
        <f>SUM(AE12,AE24:AE26)</f>
        <v>180</v>
      </c>
      <c r="AF27" s="34"/>
      <c r="AG27" s="44">
        <f>SUM(AG12,AG24:AG26)</f>
        <v>89</v>
      </c>
      <c r="AH27" s="34"/>
      <c r="AI27" s="44">
        <f>SUM(AI12,AI24:AI26)</f>
        <v>91</v>
      </c>
      <c r="AJ27" s="34"/>
      <c r="AK27" s="44">
        <f>SUM(AK12,AK24:AK25)</f>
        <v>506</v>
      </c>
      <c r="AL27" s="34"/>
      <c r="AM27" s="44">
        <f>SUM(AM12,AM24:AM25)</f>
        <v>175</v>
      </c>
      <c r="AN27" s="34"/>
      <c r="AO27" s="44">
        <f>SUM(AO12,AO24:AO25)</f>
        <v>331</v>
      </c>
      <c r="AP27" s="34"/>
      <c r="AQ27" s="44">
        <f>SUM(AQ12,AQ24:AQ25)</f>
        <v>151</v>
      </c>
      <c r="AR27" s="34"/>
      <c r="AS27" s="44">
        <f>SUM(AS12,AS24:AS25)</f>
        <v>180</v>
      </c>
      <c r="AT27" s="34"/>
      <c r="AU27" s="44">
        <f>SUM(AU12,AU24:AU25)</f>
        <v>78</v>
      </c>
      <c r="AV27" s="34"/>
      <c r="AW27" s="44">
        <f>SUM(AW12,AW24:AW25)</f>
        <v>102</v>
      </c>
      <c r="AX27" s="34"/>
      <c r="AY27" s="34"/>
      <c r="AZ27" s="34"/>
    </row>
    <row r="28" spans="1:52" ht="14.4" thickTop="1" x14ac:dyDescent="0.3"/>
    <row r="29" spans="1:52" x14ac:dyDescent="0.3">
      <c r="A29" s="25" t="s">
        <v>81</v>
      </c>
      <c r="B29" s="25"/>
      <c r="C29" s="36">
        <v>-0.03</v>
      </c>
      <c r="D29" s="25"/>
      <c r="E29" s="36">
        <v>0.11</v>
      </c>
      <c r="F29" s="25"/>
      <c r="G29" s="36">
        <v>-0.14000000000000001</v>
      </c>
      <c r="H29" s="25"/>
      <c r="I29" s="36">
        <v>7.78</v>
      </c>
      <c r="J29" s="25"/>
      <c r="K29" s="36">
        <v>2.6</v>
      </c>
      <c r="L29" s="25"/>
      <c r="M29" s="36">
        <v>5.18</v>
      </c>
      <c r="N29" s="25"/>
      <c r="O29" s="36">
        <v>-0.32</v>
      </c>
      <c r="P29" s="25"/>
      <c r="Q29" s="36">
        <v>5.47</v>
      </c>
      <c r="R29" s="25"/>
      <c r="S29" s="36">
        <v>1.35</v>
      </c>
      <c r="T29" s="25"/>
      <c r="U29" s="36">
        <v>4.09</v>
      </c>
      <c r="V29" s="25"/>
      <c r="W29" s="36">
        <v>6.75</v>
      </c>
      <c r="X29" s="25"/>
      <c r="Y29" s="36">
        <v>1.1100000000000001</v>
      </c>
      <c r="Z29" s="25"/>
      <c r="AA29" s="36">
        <v>5.62</v>
      </c>
      <c r="AB29" s="25"/>
      <c r="AC29" s="36">
        <v>5.58</v>
      </c>
      <c r="AD29" s="25"/>
      <c r="AE29" s="36">
        <v>0.19</v>
      </c>
      <c r="AF29" s="25"/>
      <c r="AG29" s="36">
        <v>2.41</v>
      </c>
      <c r="AH29" s="25"/>
      <c r="AI29" s="36">
        <v>-2.23</v>
      </c>
      <c r="AJ29" s="25"/>
      <c r="AK29" s="36">
        <v>7.37</v>
      </c>
      <c r="AL29" s="25"/>
      <c r="AM29" s="36">
        <v>8.7100000000000009</v>
      </c>
      <c r="AN29" s="25"/>
      <c r="AO29" s="36">
        <v>-1.23</v>
      </c>
      <c r="AP29" s="25"/>
      <c r="AQ29" s="36">
        <v>1.25</v>
      </c>
      <c r="AR29" s="25"/>
      <c r="AS29" s="36">
        <v>-2.46</v>
      </c>
      <c r="AT29" s="25"/>
      <c r="AU29" s="36">
        <v>-1.34</v>
      </c>
      <c r="AV29" s="25"/>
      <c r="AW29" s="36">
        <v>-1.1299999999999999</v>
      </c>
      <c r="AX29" s="25"/>
    </row>
    <row r="30" spans="1:52" ht="15" x14ac:dyDescent="0.3">
      <c r="A30" s="17" t="s">
        <v>123</v>
      </c>
      <c r="C30" s="37">
        <v>1.35</v>
      </c>
      <c r="E30" s="37">
        <v>0.6</v>
      </c>
      <c r="G30" s="37">
        <v>0.75</v>
      </c>
      <c r="I30" s="37">
        <v>5.13</v>
      </c>
      <c r="K30" s="37">
        <v>0.93</v>
      </c>
      <c r="M30" s="37">
        <v>4.2</v>
      </c>
      <c r="O30" s="37">
        <v>1.02</v>
      </c>
      <c r="Q30" s="37">
        <v>3.18</v>
      </c>
      <c r="S30" s="37">
        <v>0.53</v>
      </c>
      <c r="U30" s="37">
        <v>2.63</v>
      </c>
      <c r="W30" s="37">
        <v>4.95</v>
      </c>
      <c r="Y30" s="37">
        <v>1.24</v>
      </c>
      <c r="AA30" s="37">
        <v>3.71</v>
      </c>
      <c r="AC30" s="37">
        <v>1.45</v>
      </c>
      <c r="AE30" s="37">
        <v>2.2599999999999998</v>
      </c>
      <c r="AG30" s="37">
        <v>1.1299999999999999</v>
      </c>
      <c r="AI30" s="37">
        <v>1.1299999999999999</v>
      </c>
      <c r="AK30" s="37">
        <v>6.1</v>
      </c>
      <c r="AM30" s="37">
        <v>2.13</v>
      </c>
      <c r="AO30" s="37">
        <v>3.97</v>
      </c>
      <c r="AQ30" s="37">
        <v>1.83</v>
      </c>
      <c r="AS30" s="37">
        <v>2.15</v>
      </c>
      <c r="AU30" s="37">
        <v>0.94</v>
      </c>
      <c r="AW30" s="37">
        <v>1.22</v>
      </c>
    </row>
    <row r="31" spans="1:52" x14ac:dyDescent="0.3">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38"/>
      <c r="AJ31" s="38"/>
      <c r="AK31" s="38"/>
      <c r="AL31" s="38"/>
      <c r="AM31" s="38"/>
      <c r="AN31" s="38"/>
      <c r="AO31" s="38"/>
      <c r="AP31" s="38"/>
      <c r="AQ31" s="38"/>
      <c r="AR31" s="38"/>
      <c r="AS31" s="38"/>
      <c r="AT31" s="38"/>
      <c r="AU31" s="38"/>
      <c r="AV31" s="38"/>
      <c r="AW31" s="38"/>
      <c r="AX31" s="38"/>
    </row>
    <row r="32" spans="1:52" x14ac:dyDescent="0.3">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row>
    <row r="33" spans="1:50" ht="14.4" thickBot="1" x14ac:dyDescent="0.35">
      <c r="A33" s="20" t="s">
        <v>73</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row>
    <row r="34" spans="1:50" ht="14.4" thickTop="1" x14ac:dyDescent="0.3">
      <c r="A34" s="105" t="s">
        <v>174</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row>
    <row r="35" spans="1:50" x14ac:dyDescent="0.3">
      <c r="A35" s="105" t="s">
        <v>175</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row>
    <row r="36" spans="1:50" x14ac:dyDescent="0.3">
      <c r="A36" s="106" t="s">
        <v>176</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row>
    <row r="37" spans="1:50" x14ac:dyDescent="0.3">
      <c r="A37" s="105" t="s">
        <v>177</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row>
    <row r="38" spans="1:50" x14ac:dyDescent="0.3">
      <c r="A38" s="105" t="s">
        <v>178</v>
      </c>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row>
    <row r="39" spans="1:50" x14ac:dyDescent="0.3">
      <c r="A39" s="10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row>
    <row r="40" spans="1:50" x14ac:dyDescent="0.3">
      <c r="A40" s="105" t="s">
        <v>171</v>
      </c>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row>
    <row r="41" spans="1:50" x14ac:dyDescent="0.3">
      <c r="A41" s="105" t="s">
        <v>172</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row>
    <row r="42" spans="1:50" x14ac:dyDescent="0.3">
      <c r="A42" s="105" t="s">
        <v>173</v>
      </c>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row>
    <row r="43" spans="1:50" ht="9.4499999999999993" customHeight="1" thickBot="1" x14ac:dyDescent="0.35">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row>
    <row r="44" spans="1:50" ht="18" customHeight="1" thickTop="1" x14ac:dyDescent="0.3">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row>
    <row r="45" spans="1:50" ht="9.75" customHeight="1" x14ac:dyDescent="0.3">
      <c r="A45" s="54"/>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row>
    <row r="46" spans="1:50" x14ac:dyDescent="0.3">
      <c r="A46" s="23" t="s">
        <v>74</v>
      </c>
      <c r="B46" s="23"/>
      <c r="C46" s="24" t="s">
        <v>180</v>
      </c>
      <c r="D46" s="23"/>
      <c r="E46" s="24" t="s">
        <v>181</v>
      </c>
      <c r="F46" s="23"/>
      <c r="G46" s="24" t="s">
        <v>164</v>
      </c>
      <c r="H46" s="23"/>
      <c r="I46" s="24" t="s">
        <v>161</v>
      </c>
      <c r="J46" s="23"/>
      <c r="K46" s="24" t="s">
        <v>162</v>
      </c>
      <c r="L46" s="23"/>
      <c r="M46" s="24" t="s">
        <v>156</v>
      </c>
      <c r="N46" s="23"/>
      <c r="O46" s="24" t="s">
        <v>157</v>
      </c>
      <c r="P46" s="23"/>
      <c r="Q46" s="24" t="s">
        <v>149</v>
      </c>
      <c r="R46" s="23"/>
      <c r="S46" s="24" t="s">
        <v>150</v>
      </c>
      <c r="T46" s="23"/>
      <c r="U46" s="24" t="s">
        <v>137</v>
      </c>
      <c r="V46" s="23"/>
      <c r="W46" s="24" t="s">
        <v>131</v>
      </c>
      <c r="X46" s="23"/>
      <c r="Y46" s="24" t="s">
        <v>132</v>
      </c>
      <c r="Z46" s="23"/>
      <c r="AA46" s="24" t="s">
        <v>119</v>
      </c>
      <c r="AB46" s="23"/>
      <c r="AC46" s="24" t="s">
        <v>120</v>
      </c>
      <c r="AD46" s="23"/>
      <c r="AE46" s="24" t="s">
        <v>114</v>
      </c>
      <c r="AF46" s="23"/>
      <c r="AG46" s="24" t="s">
        <v>113</v>
      </c>
      <c r="AH46" s="23"/>
      <c r="AI46" s="24" t="s">
        <v>112</v>
      </c>
      <c r="AJ46" s="23"/>
      <c r="AK46" s="24" t="s">
        <v>105</v>
      </c>
      <c r="AL46" s="23"/>
      <c r="AM46" s="24" t="s">
        <v>104</v>
      </c>
      <c r="AN46" s="23"/>
      <c r="AO46" s="24" t="s">
        <v>102</v>
      </c>
      <c r="AP46" s="23"/>
      <c r="AQ46" s="24" t="s">
        <v>103</v>
      </c>
      <c r="AR46" s="23"/>
      <c r="AS46" s="24" t="s">
        <v>101</v>
      </c>
      <c r="AT46" s="23"/>
      <c r="AU46" s="24" t="s">
        <v>100</v>
      </c>
      <c r="AV46" s="23"/>
      <c r="AW46" s="24" t="s">
        <v>91</v>
      </c>
      <c r="AX46" s="23"/>
    </row>
    <row r="47" spans="1:50" x14ac:dyDescent="0.3">
      <c r="A47" s="25" t="s">
        <v>76</v>
      </c>
      <c r="B47" s="25"/>
      <c r="C47" s="26">
        <f>G47+E47</f>
        <v>-2</v>
      </c>
      <c r="D47" s="25"/>
      <c r="E47" s="26">
        <v>8</v>
      </c>
      <c r="F47" s="25"/>
      <c r="G47" s="26">
        <v>-10</v>
      </c>
      <c r="H47" s="25"/>
      <c r="I47" s="26">
        <f>M47+K47</f>
        <v>564</v>
      </c>
      <c r="J47" s="25"/>
      <c r="K47" s="26">
        <v>188</v>
      </c>
      <c r="L47" s="25"/>
      <c r="M47" s="26">
        <f>Q47+O47</f>
        <v>376</v>
      </c>
      <c r="N47" s="25"/>
      <c r="O47" s="26">
        <v>-22</v>
      </c>
      <c r="P47" s="25"/>
      <c r="Q47" s="26">
        <f>U47+S47</f>
        <v>398</v>
      </c>
      <c r="R47" s="25"/>
      <c r="S47" s="26">
        <v>97</v>
      </c>
      <c r="T47" s="25"/>
      <c r="U47" s="26">
        <v>301</v>
      </c>
      <c r="V47" s="25"/>
      <c r="W47" s="26">
        <f>AA47+Y47</f>
        <v>524</v>
      </c>
      <c r="X47" s="25"/>
      <c r="Y47" s="26">
        <v>83</v>
      </c>
      <c r="Z47" s="25"/>
      <c r="AA47" s="26">
        <f>AE47+AC47</f>
        <v>441</v>
      </c>
      <c r="AB47" s="25"/>
      <c r="AC47" s="26">
        <v>426</v>
      </c>
      <c r="AD47" s="25"/>
      <c r="AE47" s="26">
        <f>AI47+AG47</f>
        <v>15</v>
      </c>
      <c r="AF47" s="25"/>
      <c r="AG47" s="26">
        <v>190</v>
      </c>
      <c r="AH47" s="25"/>
      <c r="AI47" s="26">
        <v>-175</v>
      </c>
      <c r="AJ47" s="25"/>
      <c r="AK47" s="26">
        <f>AO47+AM47</f>
        <v>625</v>
      </c>
      <c r="AL47" s="25"/>
      <c r="AM47" s="26">
        <v>714</v>
      </c>
      <c r="AN47" s="25"/>
      <c r="AO47" s="26">
        <f>AS47+AQ47</f>
        <v>-89</v>
      </c>
      <c r="AP47" s="25"/>
      <c r="AQ47" s="26">
        <v>107</v>
      </c>
      <c r="AR47" s="25"/>
      <c r="AS47" s="26">
        <f>AW47+AU47</f>
        <v>-196</v>
      </c>
      <c r="AT47" s="25"/>
      <c r="AU47" s="26">
        <v>-107</v>
      </c>
      <c r="AV47" s="25"/>
      <c r="AW47" s="26">
        <v>-89</v>
      </c>
      <c r="AX47" s="25"/>
    </row>
    <row r="48" spans="1:50" x14ac:dyDescent="0.3">
      <c r="A48" s="29" t="s">
        <v>1</v>
      </c>
      <c r="B48" s="29"/>
      <c r="C48" s="30">
        <f>G48+E48</f>
        <v>30</v>
      </c>
      <c r="D48" s="29"/>
      <c r="E48" s="30">
        <v>17</v>
      </c>
      <c r="F48" s="29"/>
      <c r="G48" s="30">
        <v>13</v>
      </c>
      <c r="H48" s="29"/>
      <c r="I48" s="30">
        <f>M48+K48</f>
        <v>56</v>
      </c>
      <c r="J48" s="29"/>
      <c r="K48" s="30">
        <v>13</v>
      </c>
      <c r="L48" s="29"/>
      <c r="M48" s="30">
        <f>Q48+O48</f>
        <v>43</v>
      </c>
      <c r="N48" s="29"/>
      <c r="O48" s="30">
        <v>15</v>
      </c>
      <c r="P48" s="29"/>
      <c r="Q48" s="30">
        <f>U48+S48</f>
        <v>28</v>
      </c>
      <c r="R48" s="29"/>
      <c r="S48" s="30">
        <v>14</v>
      </c>
      <c r="T48" s="29"/>
      <c r="U48" s="30">
        <v>14</v>
      </c>
      <c r="V48" s="29"/>
      <c r="W48" s="30">
        <f>AA48+Y48</f>
        <v>53</v>
      </c>
      <c r="X48" s="29"/>
      <c r="Y48" s="30">
        <v>14</v>
      </c>
      <c r="Z48" s="29"/>
      <c r="AA48" s="30">
        <f>AE48+AC48</f>
        <v>39</v>
      </c>
      <c r="AB48" s="29"/>
      <c r="AC48" s="30">
        <v>13</v>
      </c>
      <c r="AD48" s="29"/>
      <c r="AE48" s="30">
        <f>AI48+AG48</f>
        <v>26</v>
      </c>
      <c r="AF48" s="29"/>
      <c r="AG48" s="30">
        <v>13</v>
      </c>
      <c r="AH48" s="29"/>
      <c r="AI48" s="30">
        <v>13</v>
      </c>
      <c r="AJ48" s="29"/>
      <c r="AK48" s="30">
        <f>AO48+AM48</f>
        <v>54</v>
      </c>
      <c r="AL48" s="29"/>
      <c r="AM48" s="30">
        <v>14</v>
      </c>
      <c r="AN48" s="29"/>
      <c r="AO48" s="30">
        <f>AS48+AQ48</f>
        <v>40</v>
      </c>
      <c r="AP48" s="29"/>
      <c r="AQ48" s="30">
        <v>14</v>
      </c>
      <c r="AR48" s="29"/>
      <c r="AS48" s="30">
        <f>AW48+AU48</f>
        <v>26</v>
      </c>
      <c r="AT48" s="29"/>
      <c r="AU48" s="30">
        <v>13</v>
      </c>
      <c r="AV48" s="29"/>
      <c r="AW48" s="30">
        <v>13</v>
      </c>
      <c r="AX48" s="29"/>
    </row>
    <row r="49" spans="1:52" x14ac:dyDescent="0.3">
      <c r="A49" s="31" t="s">
        <v>116</v>
      </c>
      <c r="B49" s="31"/>
      <c r="C49" s="27">
        <f>E49+G49</f>
        <v>-6</v>
      </c>
      <c r="D49" s="31"/>
      <c r="E49" s="27">
        <v>3</v>
      </c>
      <c r="F49" s="31"/>
      <c r="G49" s="27">
        <v>-9</v>
      </c>
      <c r="H49" s="31"/>
      <c r="I49" s="27">
        <f>K49+M49</f>
        <v>184</v>
      </c>
      <c r="J49" s="31"/>
      <c r="K49" s="27">
        <v>79</v>
      </c>
      <c r="L49" s="31"/>
      <c r="M49" s="27">
        <f>O49+Q49</f>
        <v>105</v>
      </c>
      <c r="N49" s="31"/>
      <c r="O49" s="27">
        <v>-8</v>
      </c>
      <c r="P49" s="31"/>
      <c r="Q49" s="27">
        <f>S49+U49</f>
        <v>113</v>
      </c>
      <c r="R49" s="31"/>
      <c r="S49" s="27">
        <v>38</v>
      </c>
      <c r="T49" s="31"/>
      <c r="U49" s="27">
        <v>75</v>
      </c>
      <c r="V49" s="31"/>
      <c r="W49" s="27">
        <f t="shared" ref="W49:W54" si="22">Y49+AA49</f>
        <v>237</v>
      </c>
      <c r="X49" s="31"/>
      <c r="Y49" s="27">
        <v>34</v>
      </c>
      <c r="Z49" s="31"/>
      <c r="AA49" s="27">
        <f t="shared" ref="AA49:AA54" si="23">AC49+AE49</f>
        <v>203</v>
      </c>
      <c r="AB49" s="31"/>
      <c r="AC49" s="27">
        <v>153</v>
      </c>
      <c r="AD49" s="31"/>
      <c r="AE49" s="27">
        <f>AG49+AI49</f>
        <v>50</v>
      </c>
      <c r="AF49" s="31"/>
      <c r="AG49" s="27">
        <v>76</v>
      </c>
      <c r="AH49" s="31"/>
      <c r="AI49" s="27">
        <v>-26</v>
      </c>
      <c r="AJ49" s="31"/>
      <c r="AK49" s="27">
        <f>AM49+AO49</f>
        <v>-396</v>
      </c>
      <c r="AL49" s="31"/>
      <c r="AM49" s="27">
        <v>-396</v>
      </c>
      <c r="AN49" s="31"/>
      <c r="AO49" s="27">
        <f>AQ49+AS49</f>
        <v>0</v>
      </c>
      <c r="AP49" s="31"/>
      <c r="AQ49" s="27">
        <v>0</v>
      </c>
      <c r="AR49" s="31"/>
      <c r="AS49" s="27">
        <f>AU49+AW49</f>
        <v>0</v>
      </c>
      <c r="AT49" s="31"/>
      <c r="AU49" s="27">
        <v>0</v>
      </c>
      <c r="AV49" s="31"/>
      <c r="AW49" s="27">
        <v>0</v>
      </c>
      <c r="AX49" s="31"/>
    </row>
    <row r="50" spans="1:52" x14ac:dyDescent="0.3">
      <c r="A50" s="65" t="s">
        <v>121</v>
      </c>
      <c r="B50" s="65"/>
      <c r="C50" s="66">
        <f t="shared" ref="C50" si="24">E50+G50</f>
        <v>-14</v>
      </c>
      <c r="D50" s="65"/>
      <c r="E50" s="66">
        <v>-8</v>
      </c>
      <c r="F50" s="65"/>
      <c r="G50" s="66">
        <v>-6</v>
      </c>
      <c r="H50" s="65"/>
      <c r="I50" s="66">
        <f t="shared" ref="I50" si="25">K50+M50</f>
        <v>-21</v>
      </c>
      <c r="J50" s="65"/>
      <c r="K50" s="66">
        <v>-7</v>
      </c>
      <c r="L50" s="65"/>
      <c r="M50" s="66">
        <f t="shared" ref="M50" si="26">O50+Q50</f>
        <v>-14</v>
      </c>
      <c r="N50" s="65"/>
      <c r="O50" s="66">
        <v>-5</v>
      </c>
      <c r="P50" s="65"/>
      <c r="Q50" s="66">
        <f t="shared" ref="Q50" si="27">S50+U50</f>
        <v>-9</v>
      </c>
      <c r="R50" s="65"/>
      <c r="S50" s="66">
        <v>-5</v>
      </c>
      <c r="T50" s="65"/>
      <c r="U50" s="66">
        <v>-4</v>
      </c>
      <c r="V50" s="65"/>
      <c r="W50" s="66">
        <f t="shared" si="22"/>
        <v>-4</v>
      </c>
      <c r="X50" s="65"/>
      <c r="Y50" s="66">
        <v>-3</v>
      </c>
      <c r="Z50" s="65"/>
      <c r="AA50" s="66">
        <f t="shared" si="23"/>
        <v>-1</v>
      </c>
      <c r="AB50" s="65"/>
      <c r="AC50" s="66">
        <v>-1</v>
      </c>
      <c r="AD50" s="65"/>
      <c r="AE50" s="66"/>
      <c r="AF50" s="65"/>
      <c r="AG50" s="66"/>
      <c r="AH50" s="65"/>
      <c r="AI50" s="66"/>
      <c r="AJ50" s="65"/>
      <c r="AK50" s="66"/>
      <c r="AL50" s="65"/>
      <c r="AM50" s="66"/>
      <c r="AN50" s="65"/>
      <c r="AO50" s="66"/>
      <c r="AP50" s="65"/>
      <c r="AQ50" s="66"/>
      <c r="AR50" s="65"/>
      <c r="AS50" s="66"/>
      <c r="AT50" s="65"/>
      <c r="AU50" s="66"/>
      <c r="AV50" s="65"/>
      <c r="AW50" s="66"/>
      <c r="AX50" s="65"/>
    </row>
    <row r="51" spans="1:52" x14ac:dyDescent="0.3">
      <c r="A51" s="31" t="s">
        <v>62</v>
      </c>
      <c r="B51" s="31"/>
      <c r="C51" s="27">
        <f>E51+G51</f>
        <v>106</v>
      </c>
      <c r="D51" s="31"/>
      <c r="E51" s="27">
        <v>53</v>
      </c>
      <c r="F51" s="31"/>
      <c r="G51" s="27">
        <v>53</v>
      </c>
      <c r="H51" s="31"/>
      <c r="I51" s="27">
        <f>K51+M51</f>
        <v>225</v>
      </c>
      <c r="J51" s="31"/>
      <c r="K51" s="27">
        <v>55</v>
      </c>
      <c r="L51" s="31"/>
      <c r="M51" s="27">
        <f>O51+Q51</f>
        <v>170</v>
      </c>
      <c r="N51" s="31"/>
      <c r="O51" s="27">
        <v>56</v>
      </c>
      <c r="P51" s="31"/>
      <c r="Q51" s="27">
        <f>S51+U51</f>
        <v>114</v>
      </c>
      <c r="R51" s="31"/>
      <c r="S51" s="27">
        <v>56</v>
      </c>
      <c r="T51" s="31"/>
      <c r="U51" s="27">
        <v>58</v>
      </c>
      <c r="V51" s="31"/>
      <c r="W51" s="27">
        <f t="shared" si="22"/>
        <v>198</v>
      </c>
      <c r="X51" s="31"/>
      <c r="Y51" s="27">
        <v>49</v>
      </c>
      <c r="Z51" s="31"/>
      <c r="AA51" s="27">
        <f t="shared" si="23"/>
        <v>149</v>
      </c>
      <c r="AB51" s="31"/>
      <c r="AC51" s="27">
        <v>50</v>
      </c>
      <c r="AD51" s="31"/>
      <c r="AE51" s="27">
        <f>AG51+AI51</f>
        <v>99</v>
      </c>
      <c r="AF51" s="31"/>
      <c r="AG51" s="27">
        <v>50</v>
      </c>
      <c r="AH51" s="31"/>
      <c r="AI51" s="27">
        <v>49</v>
      </c>
      <c r="AJ51" s="31"/>
      <c r="AK51" s="27">
        <f>AM51+AO51</f>
        <v>213</v>
      </c>
      <c r="AL51" s="31"/>
      <c r="AM51" s="27">
        <v>53</v>
      </c>
      <c r="AN51" s="31"/>
      <c r="AO51" s="27">
        <f>AQ51+AS51</f>
        <v>160</v>
      </c>
      <c r="AP51" s="31"/>
      <c r="AQ51" s="27">
        <v>54</v>
      </c>
      <c r="AR51" s="31"/>
      <c r="AS51" s="27">
        <f>AU51+AW51</f>
        <v>106</v>
      </c>
      <c r="AT51" s="31"/>
      <c r="AU51" s="27">
        <v>54</v>
      </c>
      <c r="AV51" s="31"/>
      <c r="AW51" s="27">
        <v>52</v>
      </c>
      <c r="AX51" s="31"/>
    </row>
    <row r="52" spans="1:52" x14ac:dyDescent="0.3">
      <c r="A52" s="65" t="s">
        <v>3</v>
      </c>
      <c r="B52" s="65"/>
      <c r="C52" s="66">
        <f>E52+G52</f>
        <v>1</v>
      </c>
      <c r="D52" s="65"/>
      <c r="E52" s="66">
        <v>0</v>
      </c>
      <c r="F52" s="65"/>
      <c r="G52" s="66">
        <v>1</v>
      </c>
      <c r="H52" s="65"/>
      <c r="I52" s="66">
        <f>K52+M52</f>
        <v>3</v>
      </c>
      <c r="J52" s="65"/>
      <c r="K52" s="66">
        <v>1</v>
      </c>
      <c r="L52" s="65"/>
      <c r="M52" s="66">
        <f>O52+Q52</f>
        <v>2</v>
      </c>
      <c r="N52" s="65"/>
      <c r="O52" s="66">
        <v>0</v>
      </c>
      <c r="P52" s="65"/>
      <c r="Q52" s="66">
        <f>S52+U52</f>
        <v>2</v>
      </c>
      <c r="R52" s="65"/>
      <c r="S52" s="66">
        <v>1</v>
      </c>
      <c r="T52" s="65"/>
      <c r="U52" s="66">
        <v>1</v>
      </c>
      <c r="V52" s="65"/>
      <c r="W52" s="66">
        <f t="shared" si="22"/>
        <v>4</v>
      </c>
      <c r="X52" s="65"/>
      <c r="Y52" s="66">
        <v>1</v>
      </c>
      <c r="Z52" s="65"/>
      <c r="AA52" s="66">
        <f t="shared" si="23"/>
        <v>3</v>
      </c>
      <c r="AB52" s="65"/>
      <c r="AC52" s="66">
        <v>1</v>
      </c>
      <c r="AD52" s="65"/>
      <c r="AE52" s="66">
        <f>AG52+AI52</f>
        <v>2</v>
      </c>
      <c r="AF52" s="65"/>
      <c r="AG52" s="66">
        <v>1</v>
      </c>
      <c r="AH52" s="65"/>
      <c r="AI52" s="66">
        <v>1</v>
      </c>
      <c r="AJ52" s="65"/>
      <c r="AK52" s="66">
        <f>AM52+AO52</f>
        <v>7</v>
      </c>
      <c r="AL52" s="65"/>
      <c r="AM52" s="66">
        <v>1</v>
      </c>
      <c r="AN52" s="65"/>
      <c r="AO52" s="66">
        <f>AQ52+AS52</f>
        <v>6</v>
      </c>
      <c r="AP52" s="65"/>
      <c r="AQ52" s="66">
        <v>2</v>
      </c>
      <c r="AR52" s="65"/>
      <c r="AS52" s="66">
        <f>AU52+AW52</f>
        <v>4</v>
      </c>
      <c r="AT52" s="65"/>
      <c r="AU52" s="66">
        <v>2</v>
      </c>
      <c r="AV52" s="65"/>
      <c r="AW52" s="66">
        <v>2</v>
      </c>
      <c r="AX52" s="65"/>
    </row>
    <row r="53" spans="1:52" ht="15" x14ac:dyDescent="0.3">
      <c r="A53" s="31" t="s">
        <v>68</v>
      </c>
      <c r="B53" s="31"/>
      <c r="C53" s="27">
        <f>E53+G53</f>
        <v>136</v>
      </c>
      <c r="D53" s="31"/>
      <c r="E53" s="27">
        <v>47</v>
      </c>
      <c r="F53" s="31"/>
      <c r="G53" s="27">
        <v>89</v>
      </c>
      <c r="H53" s="31"/>
      <c r="I53" s="27">
        <f>K53+M53</f>
        <v>-224</v>
      </c>
      <c r="J53" s="31"/>
      <c r="K53" s="27">
        <v>-168</v>
      </c>
      <c r="L53" s="31"/>
      <c r="M53" s="27">
        <f>O53+Q53</f>
        <v>-56</v>
      </c>
      <c r="N53" s="31"/>
      <c r="O53" s="27">
        <v>133</v>
      </c>
      <c r="P53" s="31"/>
      <c r="Q53" s="27">
        <f>S53+U53</f>
        <v>-189</v>
      </c>
      <c r="R53" s="31"/>
      <c r="S53" s="27">
        <v>-82</v>
      </c>
      <c r="T53" s="31"/>
      <c r="U53" s="27">
        <v>-107</v>
      </c>
      <c r="V53" s="31"/>
      <c r="W53" s="27">
        <f t="shared" si="22"/>
        <v>-222</v>
      </c>
      <c r="X53" s="31"/>
      <c r="Y53" s="27">
        <v>14</v>
      </c>
      <c r="Z53" s="31"/>
      <c r="AA53" s="27">
        <f t="shared" si="23"/>
        <v>-236</v>
      </c>
      <c r="AB53" s="31"/>
      <c r="AC53" s="27">
        <v>-423</v>
      </c>
      <c r="AD53" s="31"/>
      <c r="AE53" s="27">
        <f>AG53+AI53</f>
        <v>187</v>
      </c>
      <c r="AF53" s="31"/>
      <c r="AG53" s="27">
        <v>-141</v>
      </c>
      <c r="AH53" s="31"/>
      <c r="AI53" s="27">
        <v>328</v>
      </c>
      <c r="AJ53" s="31"/>
      <c r="AK53" s="27">
        <f>AM53+AO53</f>
        <v>290</v>
      </c>
      <c r="AL53" s="31"/>
      <c r="AM53" s="27">
        <v>-143</v>
      </c>
      <c r="AN53" s="31"/>
      <c r="AO53" s="27">
        <f>AQ53+AS53</f>
        <v>433</v>
      </c>
      <c r="AP53" s="31"/>
      <c r="AQ53" s="27">
        <v>48</v>
      </c>
      <c r="AR53" s="31"/>
      <c r="AS53" s="27">
        <f>AU53+AW53</f>
        <v>385</v>
      </c>
      <c r="AT53" s="31"/>
      <c r="AU53" s="27">
        <v>189</v>
      </c>
      <c r="AV53" s="31"/>
      <c r="AW53" s="27">
        <v>196</v>
      </c>
      <c r="AX53" s="31"/>
    </row>
    <row r="54" spans="1:52" x14ac:dyDescent="0.3">
      <c r="A54" s="65" t="s">
        <v>5</v>
      </c>
      <c r="B54" s="65"/>
      <c r="C54" s="66">
        <f>E54+G54</f>
        <v>37</v>
      </c>
      <c r="D54" s="65"/>
      <c r="E54" s="66">
        <v>19</v>
      </c>
      <c r="F54" s="65"/>
      <c r="G54" s="66">
        <v>18</v>
      </c>
      <c r="H54" s="65"/>
      <c r="I54" s="66">
        <f>K54+M54</f>
        <v>75</v>
      </c>
      <c r="J54" s="65"/>
      <c r="K54" s="66">
        <v>18</v>
      </c>
      <c r="L54" s="65"/>
      <c r="M54" s="66">
        <f>O54+Q54</f>
        <v>57</v>
      </c>
      <c r="N54" s="65"/>
      <c r="O54" s="66">
        <v>18</v>
      </c>
      <c r="P54" s="65"/>
      <c r="Q54" s="66">
        <f>S54+U54</f>
        <v>39</v>
      </c>
      <c r="R54" s="65"/>
      <c r="S54" s="66">
        <v>19</v>
      </c>
      <c r="T54" s="65"/>
      <c r="U54" s="66">
        <f>12+1+7</f>
        <v>20</v>
      </c>
      <c r="V54" s="65"/>
      <c r="W54" s="66">
        <f t="shared" si="22"/>
        <v>62</v>
      </c>
      <c r="X54" s="65"/>
      <c r="Y54" s="66">
        <v>16</v>
      </c>
      <c r="Z54" s="65"/>
      <c r="AA54" s="66">
        <f t="shared" si="23"/>
        <v>46</v>
      </c>
      <c r="AB54" s="65"/>
      <c r="AC54" s="66">
        <v>15</v>
      </c>
      <c r="AD54" s="65"/>
      <c r="AE54" s="66">
        <f>AG54+AI54</f>
        <v>31</v>
      </c>
      <c r="AF54" s="65"/>
      <c r="AG54" s="66">
        <v>15</v>
      </c>
      <c r="AH54" s="65"/>
      <c r="AI54" s="66">
        <v>16</v>
      </c>
      <c r="AJ54" s="65"/>
      <c r="AK54" s="66">
        <f>AM54+AO54</f>
        <v>67</v>
      </c>
      <c r="AL54" s="65"/>
      <c r="AM54" s="66">
        <v>17</v>
      </c>
      <c r="AN54" s="65"/>
      <c r="AO54" s="66">
        <f>AQ54+AS54</f>
        <v>50</v>
      </c>
      <c r="AP54" s="65"/>
      <c r="AQ54" s="66">
        <v>17</v>
      </c>
      <c r="AR54" s="65"/>
      <c r="AS54" s="66">
        <f>AU54+AW54</f>
        <v>33</v>
      </c>
      <c r="AT54" s="65"/>
      <c r="AU54" s="66">
        <v>18</v>
      </c>
      <c r="AV54" s="65"/>
      <c r="AW54" s="66">
        <v>15</v>
      </c>
      <c r="AX54" s="65"/>
    </row>
    <row r="55" spans="1:52" s="35" customFormat="1" ht="15.6" customHeight="1" thickBot="1" x14ac:dyDescent="0.35">
      <c r="A55" s="33" t="s">
        <v>6</v>
      </c>
      <c r="B55" s="33"/>
      <c r="C55" s="39">
        <f>SUM(C47:C54)</f>
        <v>288</v>
      </c>
      <c r="D55" s="33"/>
      <c r="E55" s="39">
        <f>SUM(E47:E54)</f>
        <v>139</v>
      </c>
      <c r="F55" s="33"/>
      <c r="G55" s="39">
        <f>SUM(G47:G54)</f>
        <v>149</v>
      </c>
      <c r="H55" s="33"/>
      <c r="I55" s="39">
        <f>SUM(I47:I54)</f>
        <v>862</v>
      </c>
      <c r="J55" s="33"/>
      <c r="K55" s="39">
        <f>SUM(K47:K54)</f>
        <v>179</v>
      </c>
      <c r="L55" s="33"/>
      <c r="M55" s="39">
        <f>SUM(M47:M54)</f>
        <v>683</v>
      </c>
      <c r="N55" s="33"/>
      <c r="O55" s="39">
        <f>SUM(O47:O54)</f>
        <v>187</v>
      </c>
      <c r="P55" s="33"/>
      <c r="Q55" s="39">
        <f>SUM(Q47:Q54)</f>
        <v>496</v>
      </c>
      <c r="R55" s="33"/>
      <c r="S55" s="39">
        <f>SUM(S47:S54)</f>
        <v>138</v>
      </c>
      <c r="T55" s="33"/>
      <c r="U55" s="39">
        <f>SUM(U47:U54)</f>
        <v>358</v>
      </c>
      <c r="V55" s="33"/>
      <c r="W55" s="39">
        <f>SUM(W47:W54)</f>
        <v>852</v>
      </c>
      <c r="X55" s="33"/>
      <c r="Y55" s="39">
        <f>SUM(Y47:Y54)</f>
        <v>208</v>
      </c>
      <c r="Z55" s="33"/>
      <c r="AA55" s="39">
        <f>SUM(AA47:AA54)</f>
        <v>644</v>
      </c>
      <c r="AB55" s="33"/>
      <c r="AC55" s="39">
        <f>SUM(AC47:AC54)</f>
        <v>234</v>
      </c>
      <c r="AD55" s="33"/>
      <c r="AE55" s="39">
        <f>SUM(AE47:AE54)</f>
        <v>410</v>
      </c>
      <c r="AF55" s="33"/>
      <c r="AG55" s="39">
        <f>SUM(AG47:AG54)</f>
        <v>204</v>
      </c>
      <c r="AH55" s="33"/>
      <c r="AI55" s="39">
        <f>SUM(AI47:AI54)</f>
        <v>206</v>
      </c>
      <c r="AJ55" s="33"/>
      <c r="AK55" s="39">
        <f>SUM(AK47:AK54)</f>
        <v>860</v>
      </c>
      <c r="AL55" s="33"/>
      <c r="AM55" s="39">
        <f>SUM(AM47:AM54)</f>
        <v>260</v>
      </c>
      <c r="AN55" s="33"/>
      <c r="AO55" s="39">
        <f>SUM(AO47:AO54)</f>
        <v>600</v>
      </c>
      <c r="AP55" s="33"/>
      <c r="AQ55" s="39">
        <f>SUM(AQ47:AQ54)</f>
        <v>242</v>
      </c>
      <c r="AR55" s="33"/>
      <c r="AS55" s="39">
        <f>SUM(AS47:AS54)</f>
        <v>358</v>
      </c>
      <c r="AT55" s="33"/>
      <c r="AU55" s="39">
        <f>SUM(AU47:AU54)</f>
        <v>169</v>
      </c>
      <c r="AV55" s="33"/>
      <c r="AW55" s="39">
        <f>SUM(AW47:AW54)</f>
        <v>189</v>
      </c>
      <c r="AX55" s="33"/>
      <c r="AY55" s="34"/>
      <c r="AZ55" s="34"/>
    </row>
    <row r="56" spans="1:52" ht="13.5" customHeight="1" thickTop="1" x14ac:dyDescent="0.3">
      <c r="C56" s="30"/>
      <c r="E56" s="30"/>
      <c r="G56" s="30"/>
      <c r="I56" s="30"/>
      <c r="K56" s="30"/>
      <c r="M56" s="30"/>
      <c r="O56" s="30"/>
      <c r="Q56" s="30"/>
      <c r="S56" s="30"/>
      <c r="U56" s="30"/>
      <c r="W56" s="30"/>
      <c r="Y56" s="30"/>
      <c r="AA56" s="30"/>
      <c r="AC56" s="30"/>
      <c r="AE56" s="30"/>
      <c r="AG56" s="30"/>
      <c r="AI56" s="30"/>
      <c r="AK56" s="30"/>
      <c r="AM56" s="30"/>
      <c r="AO56" s="30"/>
      <c r="AQ56" s="30"/>
      <c r="AS56" s="30"/>
      <c r="AU56" s="30"/>
      <c r="AW56" s="30"/>
    </row>
    <row r="57" spans="1:52" x14ac:dyDescent="0.3">
      <c r="A57" s="25" t="s">
        <v>57</v>
      </c>
      <c r="B57" s="25"/>
      <c r="C57" s="26">
        <f t="shared" ref="C57:C62" si="28">E57+G57</f>
        <v>184</v>
      </c>
      <c r="D57" s="25"/>
      <c r="E57" s="26">
        <v>97</v>
      </c>
      <c r="F57" s="25"/>
      <c r="G57" s="26">
        <v>87</v>
      </c>
      <c r="H57" s="25"/>
      <c r="I57" s="26">
        <f t="shared" ref="I57:I62" si="29">K57+M57</f>
        <v>653</v>
      </c>
      <c r="J57" s="25"/>
      <c r="K57" s="26">
        <v>131</v>
      </c>
      <c r="L57" s="25"/>
      <c r="M57" s="26">
        <f t="shared" ref="M57:M62" si="30">O57+Q57</f>
        <v>522</v>
      </c>
      <c r="N57" s="25"/>
      <c r="O57" s="26">
        <v>104</v>
      </c>
      <c r="P57" s="25"/>
      <c r="Q57" s="26">
        <f t="shared" ref="Q57:Q62" si="31">S57+U57</f>
        <v>418</v>
      </c>
      <c r="R57" s="25"/>
      <c r="S57" s="26">
        <v>108</v>
      </c>
      <c r="T57" s="25"/>
      <c r="U57" s="26">
        <v>310</v>
      </c>
      <c r="V57" s="25"/>
      <c r="W57" s="26">
        <f t="shared" ref="W57:W61" si="32">Y57+AA57</f>
        <v>690</v>
      </c>
      <c r="X57" s="25"/>
      <c r="Y57" s="26">
        <v>114</v>
      </c>
      <c r="Z57" s="25"/>
      <c r="AA57" s="26">
        <f t="shared" ref="AA57:AA61" si="33">AC57+AE57</f>
        <v>576</v>
      </c>
      <c r="AB57" s="25"/>
      <c r="AC57" s="26">
        <v>235</v>
      </c>
      <c r="AD57" s="25"/>
      <c r="AE57" s="26">
        <f t="shared" ref="AE57:AE61" si="34">AG57+AI57</f>
        <v>341</v>
      </c>
      <c r="AF57" s="25"/>
      <c r="AG57" s="26">
        <v>181</v>
      </c>
      <c r="AH57" s="25"/>
      <c r="AI57" s="26">
        <v>160</v>
      </c>
      <c r="AJ57" s="25"/>
      <c r="AK57" s="26">
        <f t="shared" ref="AK57:AK61" si="35">AM57+AO57</f>
        <v>660</v>
      </c>
      <c r="AL57" s="25"/>
      <c r="AM57" s="26">
        <v>204</v>
      </c>
      <c r="AN57" s="25"/>
      <c r="AO57" s="26">
        <f t="shared" ref="AO57:AO61" si="36">AQ57+AS57</f>
        <v>456</v>
      </c>
      <c r="AP57" s="25"/>
      <c r="AQ57" s="26">
        <v>182</v>
      </c>
      <c r="AR57" s="25"/>
      <c r="AS57" s="26">
        <f t="shared" ref="AS57:AS61" si="37">AU57+AW57</f>
        <v>274</v>
      </c>
      <c r="AT57" s="25"/>
      <c r="AU57" s="26">
        <v>127</v>
      </c>
      <c r="AV57" s="25"/>
      <c r="AW57" s="26">
        <v>147</v>
      </c>
      <c r="AX57" s="25"/>
    </row>
    <row r="58" spans="1:52" x14ac:dyDescent="0.3">
      <c r="A58" s="29" t="s">
        <v>134</v>
      </c>
      <c r="B58" s="29"/>
      <c r="C58" s="30">
        <f t="shared" si="28"/>
        <v>22</v>
      </c>
      <c r="D58" s="29"/>
      <c r="E58" s="30">
        <v>1</v>
      </c>
      <c r="F58" s="29"/>
      <c r="G58" s="30">
        <v>21</v>
      </c>
      <c r="H58" s="29"/>
      <c r="I58" s="30">
        <f t="shared" si="29"/>
        <v>49</v>
      </c>
      <c r="J58" s="29"/>
      <c r="K58" s="30">
        <v>1</v>
      </c>
      <c r="L58" s="29"/>
      <c r="M58" s="30">
        <f t="shared" si="30"/>
        <v>48</v>
      </c>
      <c r="N58" s="29"/>
      <c r="O58" s="30">
        <v>23</v>
      </c>
      <c r="P58" s="29"/>
      <c r="Q58" s="30">
        <f t="shared" si="31"/>
        <v>25</v>
      </c>
      <c r="R58" s="29"/>
      <c r="S58" s="30">
        <v>2</v>
      </c>
      <c r="T58" s="29"/>
      <c r="U58" s="30">
        <v>23</v>
      </c>
      <c r="V58" s="29"/>
      <c r="W58" s="30">
        <f t="shared" si="32"/>
        <v>50</v>
      </c>
      <c r="X58" s="29"/>
      <c r="Y58" s="30">
        <v>2</v>
      </c>
      <c r="Z58" s="29"/>
      <c r="AA58" s="30">
        <f t="shared" si="33"/>
        <v>48</v>
      </c>
      <c r="AB58" s="29"/>
      <c r="AC58" s="30">
        <v>23</v>
      </c>
      <c r="AD58" s="29"/>
      <c r="AE58" s="30">
        <f t="shared" si="34"/>
        <v>25</v>
      </c>
      <c r="AF58" s="29"/>
      <c r="AG58" s="30">
        <v>2</v>
      </c>
      <c r="AH58" s="29"/>
      <c r="AI58" s="30">
        <v>23</v>
      </c>
      <c r="AJ58" s="29"/>
      <c r="AK58" s="30">
        <f t="shared" si="35"/>
        <v>31</v>
      </c>
      <c r="AL58" s="29"/>
      <c r="AM58" s="30">
        <v>2</v>
      </c>
      <c r="AN58" s="29"/>
      <c r="AO58" s="30">
        <f t="shared" si="36"/>
        <v>29</v>
      </c>
      <c r="AP58" s="29"/>
      <c r="AQ58" s="30">
        <v>24</v>
      </c>
      <c r="AR58" s="29"/>
      <c r="AS58" s="30">
        <f t="shared" si="37"/>
        <v>5</v>
      </c>
      <c r="AT58" s="29"/>
      <c r="AU58" s="30">
        <v>2</v>
      </c>
      <c r="AV58" s="29"/>
      <c r="AW58" s="30">
        <v>3</v>
      </c>
      <c r="AX58" s="29"/>
    </row>
    <row r="59" spans="1:52" x14ac:dyDescent="0.3">
      <c r="A59" s="31" t="s">
        <v>115</v>
      </c>
      <c r="B59" s="31"/>
      <c r="C59" s="27">
        <f t="shared" si="28"/>
        <v>26</v>
      </c>
      <c r="D59" s="31"/>
      <c r="E59" s="27">
        <v>4</v>
      </c>
      <c r="F59" s="31"/>
      <c r="G59" s="27">
        <v>22</v>
      </c>
      <c r="H59" s="31"/>
      <c r="I59" s="27">
        <f t="shared" si="29"/>
        <v>121</v>
      </c>
      <c r="J59" s="31"/>
      <c r="K59" s="27">
        <v>41</v>
      </c>
      <c r="L59" s="31"/>
      <c r="M59" s="27">
        <f t="shared" si="30"/>
        <v>80</v>
      </c>
      <c r="N59" s="31"/>
      <c r="O59" s="27">
        <v>29</v>
      </c>
      <c r="P59" s="31"/>
      <c r="Q59" s="27">
        <f t="shared" si="31"/>
        <v>51</v>
      </c>
      <c r="R59" s="31"/>
      <c r="S59" s="27">
        <v>51</v>
      </c>
      <c r="T59" s="31"/>
      <c r="U59" s="27">
        <v>0</v>
      </c>
      <c r="V59" s="31"/>
      <c r="W59" s="27">
        <f t="shared" si="32"/>
        <v>20</v>
      </c>
      <c r="X59" s="31"/>
      <c r="Y59" s="27">
        <v>0</v>
      </c>
      <c r="Z59" s="31"/>
      <c r="AA59" s="27">
        <f t="shared" si="33"/>
        <v>20</v>
      </c>
      <c r="AB59" s="31"/>
      <c r="AC59" s="27">
        <v>0</v>
      </c>
      <c r="AD59" s="31"/>
      <c r="AE59" s="27">
        <f t="shared" si="34"/>
        <v>20</v>
      </c>
      <c r="AF59" s="31"/>
      <c r="AG59" s="27">
        <v>20</v>
      </c>
      <c r="AH59" s="31"/>
      <c r="AI59" s="27">
        <v>0</v>
      </c>
      <c r="AJ59" s="31"/>
      <c r="AK59" s="27">
        <f t="shared" si="35"/>
        <v>0</v>
      </c>
      <c r="AL59" s="31"/>
      <c r="AM59" s="27">
        <v>0</v>
      </c>
      <c r="AN59" s="31"/>
      <c r="AO59" s="27">
        <f t="shared" si="36"/>
        <v>0</v>
      </c>
      <c r="AP59" s="31"/>
      <c r="AQ59" s="27">
        <v>0</v>
      </c>
      <c r="AR59" s="31"/>
      <c r="AS59" s="27">
        <f t="shared" si="37"/>
        <v>0</v>
      </c>
      <c r="AT59" s="31"/>
      <c r="AU59" s="27">
        <v>0</v>
      </c>
      <c r="AV59" s="31"/>
      <c r="AW59" s="27">
        <v>0</v>
      </c>
      <c r="AX59" s="31"/>
    </row>
    <row r="60" spans="1:52" x14ac:dyDescent="0.3">
      <c r="A60" s="65" t="s">
        <v>8</v>
      </c>
      <c r="B60" s="65"/>
      <c r="C60" s="66">
        <f t="shared" si="28"/>
        <v>1</v>
      </c>
      <c r="D60" s="65"/>
      <c r="E60" s="66">
        <v>0</v>
      </c>
      <c r="F60" s="65"/>
      <c r="G60" s="66">
        <v>1</v>
      </c>
      <c r="H60" s="65"/>
      <c r="I60" s="66">
        <f t="shared" si="29"/>
        <v>3</v>
      </c>
      <c r="J60" s="65"/>
      <c r="K60" s="66">
        <v>1</v>
      </c>
      <c r="L60" s="65"/>
      <c r="M60" s="66">
        <f t="shared" si="30"/>
        <v>2</v>
      </c>
      <c r="N60" s="65"/>
      <c r="O60" s="66">
        <v>0</v>
      </c>
      <c r="P60" s="65"/>
      <c r="Q60" s="66">
        <f t="shared" si="31"/>
        <v>2</v>
      </c>
      <c r="R60" s="65"/>
      <c r="S60" s="66">
        <v>1</v>
      </c>
      <c r="T60" s="65"/>
      <c r="U60" s="66">
        <v>1</v>
      </c>
      <c r="V60" s="65"/>
      <c r="W60" s="66">
        <f t="shared" si="32"/>
        <v>4</v>
      </c>
      <c r="X60" s="65"/>
      <c r="Y60" s="66">
        <v>1</v>
      </c>
      <c r="Z60" s="65"/>
      <c r="AA60" s="66">
        <f t="shared" si="33"/>
        <v>3</v>
      </c>
      <c r="AB60" s="65"/>
      <c r="AC60" s="66">
        <v>1</v>
      </c>
      <c r="AD60" s="65"/>
      <c r="AE60" s="66">
        <f t="shared" si="34"/>
        <v>2</v>
      </c>
      <c r="AF60" s="65"/>
      <c r="AG60" s="66">
        <v>1</v>
      </c>
      <c r="AH60" s="65"/>
      <c r="AI60" s="66">
        <v>1</v>
      </c>
      <c r="AJ60" s="65"/>
      <c r="AK60" s="66">
        <f t="shared" si="35"/>
        <v>7</v>
      </c>
      <c r="AL60" s="65"/>
      <c r="AM60" s="66">
        <v>1</v>
      </c>
      <c r="AN60" s="65"/>
      <c r="AO60" s="66">
        <f t="shared" si="36"/>
        <v>6</v>
      </c>
      <c r="AP60" s="65"/>
      <c r="AQ60" s="66">
        <v>2</v>
      </c>
      <c r="AR60" s="65"/>
      <c r="AS60" s="66">
        <f t="shared" si="37"/>
        <v>4</v>
      </c>
      <c r="AT60" s="65"/>
      <c r="AU60" s="66">
        <v>2</v>
      </c>
      <c r="AV60" s="65"/>
      <c r="AW60" s="66">
        <v>2</v>
      </c>
      <c r="AX60" s="65"/>
    </row>
    <row r="61" spans="1:52" x14ac:dyDescent="0.3">
      <c r="A61" s="31" t="s">
        <v>72</v>
      </c>
      <c r="B61" s="31"/>
      <c r="C61" s="27">
        <f t="shared" si="28"/>
        <v>69</v>
      </c>
      <c r="D61" s="31"/>
      <c r="E61" s="27">
        <v>45</v>
      </c>
      <c r="F61" s="31"/>
      <c r="G61" s="27">
        <v>24</v>
      </c>
      <c r="H61" s="31"/>
      <c r="I61" s="27">
        <f t="shared" si="29"/>
        <v>57</v>
      </c>
      <c r="J61" s="31"/>
      <c r="K61" s="27">
        <v>12</v>
      </c>
      <c r="L61" s="31"/>
      <c r="M61" s="27">
        <f t="shared" si="30"/>
        <v>45</v>
      </c>
      <c r="N61" s="31"/>
      <c r="O61" s="27">
        <v>36</v>
      </c>
      <c r="P61" s="31"/>
      <c r="Q61" s="27">
        <f t="shared" si="31"/>
        <v>9</v>
      </c>
      <c r="R61" s="31"/>
      <c r="S61" s="27">
        <v>-19</v>
      </c>
      <c r="T61" s="31"/>
      <c r="U61" s="27">
        <v>28</v>
      </c>
      <c r="V61" s="31"/>
      <c r="W61" s="27">
        <f t="shared" si="32"/>
        <v>92</v>
      </c>
      <c r="X61" s="31"/>
      <c r="Y61" s="27">
        <f>91+3</f>
        <v>94</v>
      </c>
      <c r="Z61" s="31"/>
      <c r="AA61" s="27">
        <f t="shared" si="33"/>
        <v>-2</v>
      </c>
      <c r="AB61" s="31"/>
      <c r="AC61" s="27">
        <f>-25+1</f>
        <v>-24</v>
      </c>
      <c r="AD61" s="31"/>
      <c r="AE61" s="27">
        <f t="shared" si="34"/>
        <v>22</v>
      </c>
      <c r="AF61" s="31"/>
      <c r="AG61" s="27">
        <v>0</v>
      </c>
      <c r="AH61" s="31"/>
      <c r="AI61" s="27">
        <v>22</v>
      </c>
      <c r="AJ61" s="31"/>
      <c r="AK61" s="27">
        <f t="shared" si="35"/>
        <v>162</v>
      </c>
      <c r="AL61" s="31"/>
      <c r="AM61" s="27">
        <v>53</v>
      </c>
      <c r="AN61" s="31"/>
      <c r="AO61" s="27">
        <f t="shared" si="36"/>
        <v>109</v>
      </c>
      <c r="AP61" s="31"/>
      <c r="AQ61" s="27">
        <v>34</v>
      </c>
      <c r="AR61" s="31"/>
      <c r="AS61" s="27">
        <f t="shared" si="37"/>
        <v>75</v>
      </c>
      <c r="AT61" s="31"/>
      <c r="AU61" s="27">
        <v>38</v>
      </c>
      <c r="AV61" s="31"/>
      <c r="AW61" s="27">
        <v>37</v>
      </c>
      <c r="AX61" s="31"/>
    </row>
    <row r="62" spans="1:52" s="55" customFormat="1" x14ac:dyDescent="0.3">
      <c r="A62" s="29" t="s">
        <v>135</v>
      </c>
      <c r="B62" s="29"/>
      <c r="C62" s="66">
        <f t="shared" si="28"/>
        <v>-14</v>
      </c>
      <c r="D62" s="65"/>
      <c r="E62" s="66">
        <v>-8</v>
      </c>
      <c r="F62" s="29"/>
      <c r="G62" s="66">
        <v>-6</v>
      </c>
      <c r="H62" s="29"/>
      <c r="I62" s="66">
        <f t="shared" si="29"/>
        <v>-21</v>
      </c>
      <c r="J62" s="65"/>
      <c r="K62" s="66">
        <v>-7</v>
      </c>
      <c r="L62" s="29"/>
      <c r="M62" s="66">
        <f t="shared" si="30"/>
        <v>-14</v>
      </c>
      <c r="N62" s="65"/>
      <c r="O62" s="66">
        <v>-5</v>
      </c>
      <c r="P62" s="29"/>
      <c r="Q62" s="66">
        <f t="shared" si="31"/>
        <v>-9</v>
      </c>
      <c r="R62" s="65"/>
      <c r="S62" s="66">
        <v>-5</v>
      </c>
      <c r="T62" s="29"/>
      <c r="U62" s="66">
        <v>-4</v>
      </c>
      <c r="V62" s="29"/>
      <c r="W62" s="66">
        <f t="shared" ref="W62" si="38">Y62+AA62</f>
        <v>-4</v>
      </c>
      <c r="X62" s="65"/>
      <c r="Y62" s="66">
        <v>-3</v>
      </c>
      <c r="Z62" s="65"/>
      <c r="AA62" s="66">
        <f t="shared" ref="AA62" si="39">AC62+AE62</f>
        <v>-1</v>
      </c>
      <c r="AB62" s="65"/>
      <c r="AC62" s="66">
        <v>-1</v>
      </c>
      <c r="AD62" s="65"/>
      <c r="AE62" s="66">
        <f t="shared" ref="AE62" si="40">AG62+AI62</f>
        <v>0</v>
      </c>
      <c r="AF62" s="65"/>
      <c r="AG62" s="66">
        <v>0</v>
      </c>
      <c r="AH62" s="65"/>
      <c r="AI62" s="66">
        <v>0</v>
      </c>
      <c r="AJ62" s="65"/>
      <c r="AK62" s="66"/>
      <c r="AL62" s="65"/>
      <c r="AM62" s="66"/>
      <c r="AN62" s="65"/>
      <c r="AO62" s="66"/>
      <c r="AP62" s="65"/>
      <c r="AQ62" s="66"/>
      <c r="AR62" s="65"/>
      <c r="AS62" s="66"/>
      <c r="AT62" s="65"/>
      <c r="AU62" s="66"/>
      <c r="AV62" s="65"/>
      <c r="AW62" s="66"/>
      <c r="AX62" s="65"/>
      <c r="AY62" s="52"/>
      <c r="AZ62" s="52"/>
    </row>
    <row r="63" spans="1:52" s="35" customFormat="1" ht="16.2" customHeight="1" thickBot="1" x14ac:dyDescent="0.35">
      <c r="A63" s="33" t="s">
        <v>6</v>
      </c>
      <c r="B63" s="73"/>
      <c r="C63" s="39">
        <f>SUM(C57:C62)</f>
        <v>288</v>
      </c>
      <c r="D63" s="33"/>
      <c r="E63" s="39">
        <f>SUM(E57:E62)</f>
        <v>139</v>
      </c>
      <c r="F63" s="73"/>
      <c r="G63" s="39">
        <f>SUM(G57:G62)</f>
        <v>149</v>
      </c>
      <c r="H63" s="73"/>
      <c r="I63" s="39">
        <f>SUM(I57:I62)</f>
        <v>862</v>
      </c>
      <c r="J63" s="33"/>
      <c r="K63" s="39">
        <f>SUM(K57:K62)</f>
        <v>179</v>
      </c>
      <c r="L63" s="73"/>
      <c r="M63" s="39">
        <f>SUM(M57:M62)</f>
        <v>683</v>
      </c>
      <c r="N63" s="33"/>
      <c r="O63" s="39">
        <f>SUM(O57:O62)</f>
        <v>187</v>
      </c>
      <c r="P63" s="33"/>
      <c r="Q63" s="39">
        <f>SUM(Q57:Q62)</f>
        <v>496</v>
      </c>
      <c r="R63" s="33"/>
      <c r="S63" s="39">
        <f>SUM(S57:S62)</f>
        <v>138</v>
      </c>
      <c r="T63" s="33"/>
      <c r="U63" s="39">
        <f>SUM(U57:U62)</f>
        <v>358</v>
      </c>
      <c r="V63" s="33"/>
      <c r="W63" s="39">
        <f>SUM(W57:W62)</f>
        <v>852</v>
      </c>
      <c r="X63" s="33"/>
      <c r="Y63" s="39">
        <f>SUM(Y57:Y62)</f>
        <v>208</v>
      </c>
      <c r="Z63" s="33"/>
      <c r="AA63" s="39">
        <f>SUM(AA57:AA62)</f>
        <v>644</v>
      </c>
      <c r="AB63" s="33"/>
      <c r="AC63" s="39">
        <f>SUM(AC57:AC62)</f>
        <v>234</v>
      </c>
      <c r="AD63" s="33"/>
      <c r="AE63" s="39">
        <f>SUM(AE57:AE62)</f>
        <v>410</v>
      </c>
      <c r="AF63" s="33"/>
      <c r="AG63" s="39">
        <f>SUM(AG57:AG62)</f>
        <v>204</v>
      </c>
      <c r="AH63" s="33"/>
      <c r="AI63" s="39">
        <f>SUM(AI57:AI62)</f>
        <v>206</v>
      </c>
      <c r="AJ63" s="33"/>
      <c r="AK63" s="39">
        <f>SUM(AK57:AK62)</f>
        <v>860</v>
      </c>
      <c r="AL63" s="33"/>
      <c r="AM63" s="39">
        <f>SUM(AM57:AM62)</f>
        <v>260</v>
      </c>
      <c r="AN63" s="33"/>
      <c r="AO63" s="39">
        <f>SUM(AO57:AO62)</f>
        <v>600</v>
      </c>
      <c r="AP63" s="33"/>
      <c r="AQ63" s="39">
        <f>SUM(AQ57:AQ62)</f>
        <v>242</v>
      </c>
      <c r="AR63" s="33"/>
      <c r="AS63" s="39">
        <f>SUM(AS57:AS62)</f>
        <v>358</v>
      </c>
      <c r="AT63" s="33"/>
      <c r="AU63" s="39">
        <f>SUM(AU57:AU62)</f>
        <v>169</v>
      </c>
      <c r="AV63" s="33"/>
      <c r="AW63" s="39">
        <f>SUM(AW57:AW62)</f>
        <v>189</v>
      </c>
      <c r="AX63" s="33"/>
      <c r="AY63" s="49"/>
      <c r="AZ63" s="34"/>
    </row>
    <row r="64" spans="1:52" ht="14.55" customHeight="1" thickTop="1" x14ac:dyDescent="0.3">
      <c r="A64" s="49" t="s">
        <v>75</v>
      </c>
      <c r="B64" s="49"/>
      <c r="C64" s="74">
        <v>20.86</v>
      </c>
      <c r="D64" s="49"/>
      <c r="E64" s="74">
        <v>20.23</v>
      </c>
      <c r="F64" s="49"/>
      <c r="G64" s="74">
        <v>21.47</v>
      </c>
      <c r="H64" s="49"/>
      <c r="I64" s="74">
        <v>27.51</v>
      </c>
      <c r="J64" s="49"/>
      <c r="K64" s="74">
        <v>23.57</v>
      </c>
      <c r="L64" s="49"/>
      <c r="M64" s="74">
        <v>28.78</v>
      </c>
      <c r="N64" s="49"/>
      <c r="O64" s="74">
        <v>23.81</v>
      </c>
      <c r="P64" s="49"/>
      <c r="Q64" s="74">
        <v>31.23</v>
      </c>
      <c r="R64" s="49"/>
      <c r="S64" s="74">
        <v>17.59</v>
      </c>
      <c r="T64" s="49"/>
      <c r="U64" s="74">
        <v>44.55</v>
      </c>
      <c r="V64" s="49"/>
      <c r="W64" s="74">
        <v>25.77</v>
      </c>
      <c r="X64" s="49"/>
      <c r="Y64" s="74">
        <v>24.94</v>
      </c>
      <c r="Z64" s="49"/>
      <c r="AA64" s="74">
        <v>26.06</v>
      </c>
      <c r="AB64" s="49"/>
      <c r="AC64" s="74">
        <v>27.63</v>
      </c>
      <c r="AD64" s="49"/>
      <c r="AE64" s="74">
        <v>25.24</v>
      </c>
      <c r="AF64" s="49"/>
      <c r="AG64" s="74">
        <v>24.61</v>
      </c>
      <c r="AH64" s="49"/>
      <c r="AI64" s="74">
        <v>25.89</v>
      </c>
      <c r="AJ64" s="49"/>
      <c r="AK64" s="74">
        <v>23.65</v>
      </c>
      <c r="AL64" s="49"/>
      <c r="AM64" s="74">
        <v>29.22</v>
      </c>
      <c r="AN64" s="49"/>
      <c r="AO64" s="74">
        <v>21.85</v>
      </c>
      <c r="AP64" s="49"/>
      <c r="AQ64" s="74">
        <v>25.83</v>
      </c>
      <c r="AR64" s="49"/>
      <c r="AS64" s="74">
        <v>19.78</v>
      </c>
      <c r="AT64" s="49"/>
      <c r="AU64" s="74">
        <v>18.48</v>
      </c>
      <c r="AV64" s="49"/>
      <c r="AW64" s="74">
        <v>21.12</v>
      </c>
      <c r="AX64" s="49"/>
    </row>
    <row r="65" spans="1:52" ht="4.2" customHeight="1" x14ac:dyDescent="0.3"/>
    <row r="66" spans="1:52" ht="11.55" customHeight="1" x14ac:dyDescent="0.3">
      <c r="A66" s="117" t="s">
        <v>69</v>
      </c>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row>
    <row r="67" spans="1:52" ht="11.55" customHeight="1" x14ac:dyDescent="0.3">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row>
    <row r="68" spans="1:52" ht="16.2" customHeight="1" x14ac:dyDescent="0.3">
      <c r="A68" s="34" t="s">
        <v>6</v>
      </c>
      <c r="AJ68" s="100"/>
      <c r="AK68" s="100"/>
      <c r="AL68" s="100"/>
      <c r="AM68" s="100"/>
      <c r="AN68" s="100"/>
      <c r="AO68" s="100"/>
      <c r="AP68" s="100"/>
      <c r="AQ68" s="100"/>
      <c r="AR68" s="100"/>
      <c r="AS68" s="100"/>
      <c r="AT68" s="100"/>
      <c r="AU68" s="100"/>
      <c r="AV68" s="100"/>
      <c r="AW68" s="100"/>
      <c r="AX68" s="100"/>
    </row>
    <row r="69" spans="1:52" ht="16.2" customHeight="1" x14ac:dyDescent="0.3">
      <c r="A69" s="33" t="s">
        <v>138</v>
      </c>
      <c r="B69" s="33"/>
      <c r="C69" s="87">
        <f>E69+G69</f>
        <v>322</v>
      </c>
      <c r="D69" s="87"/>
      <c r="E69" s="87">
        <v>160</v>
      </c>
      <c r="F69" s="33"/>
      <c r="G69" s="87">
        <v>162</v>
      </c>
      <c r="H69" s="33"/>
      <c r="I69" s="87">
        <f>K69+M69</f>
        <v>916</v>
      </c>
      <c r="J69" s="87"/>
      <c r="K69" s="87">
        <v>199</v>
      </c>
      <c r="L69" s="87"/>
      <c r="M69" s="87">
        <f>O69+Q69</f>
        <v>717</v>
      </c>
      <c r="N69" s="87"/>
      <c r="O69" s="87">
        <v>199</v>
      </c>
      <c r="P69" s="87"/>
      <c r="Q69" s="87">
        <f>S69+U69</f>
        <v>518</v>
      </c>
      <c r="R69" s="87"/>
      <c r="S69" s="87">
        <v>151</v>
      </c>
      <c r="T69" s="87"/>
      <c r="U69" s="87">
        <v>367</v>
      </c>
      <c r="V69" s="87"/>
      <c r="W69" s="87">
        <f>Y69+AA69</f>
        <v>879</v>
      </c>
      <c r="X69" s="87"/>
      <c r="Y69" s="87">
        <v>223</v>
      </c>
      <c r="Z69" s="87"/>
      <c r="AA69" s="87">
        <f>AC69+AE69</f>
        <v>656</v>
      </c>
      <c r="AB69" s="87"/>
      <c r="AC69" s="87">
        <v>239</v>
      </c>
      <c r="AD69" s="87"/>
      <c r="AE69" s="87">
        <f>AG69+AI69</f>
        <v>417</v>
      </c>
      <c r="AF69" s="87"/>
      <c r="AG69" s="87">
        <v>209</v>
      </c>
      <c r="AH69" s="87"/>
      <c r="AI69" s="87">
        <v>208</v>
      </c>
      <c r="AJ69" s="100"/>
      <c r="AK69" s="100"/>
      <c r="AL69" s="100"/>
      <c r="AM69" s="100"/>
      <c r="AN69" s="100"/>
      <c r="AO69" s="100"/>
      <c r="AP69" s="100"/>
      <c r="AQ69" s="100"/>
      <c r="AR69" s="100"/>
      <c r="AS69" s="100"/>
      <c r="AT69" s="100"/>
      <c r="AU69" s="100"/>
      <c r="AV69" s="100"/>
      <c r="AW69" s="100"/>
      <c r="AX69" s="100"/>
    </row>
    <row r="70" spans="1:52" ht="16.2" customHeight="1" x14ac:dyDescent="0.3">
      <c r="A70" s="34" t="s">
        <v>139</v>
      </c>
      <c r="B70" s="34"/>
      <c r="C70" s="76">
        <f>E70+G70</f>
        <v>-34</v>
      </c>
      <c r="D70" s="76"/>
      <c r="E70" s="76">
        <v>-21</v>
      </c>
      <c r="F70" s="34"/>
      <c r="G70" s="76">
        <v>-13</v>
      </c>
      <c r="H70" s="34"/>
      <c r="I70" s="76">
        <f>K70+M70</f>
        <v>-54</v>
      </c>
      <c r="J70" s="76"/>
      <c r="K70" s="76">
        <v>-20</v>
      </c>
      <c r="L70" s="76"/>
      <c r="M70" s="76">
        <f>O70+Q70</f>
        <v>-34</v>
      </c>
      <c r="N70" s="76"/>
      <c r="O70" s="76">
        <v>-12</v>
      </c>
      <c r="P70" s="76"/>
      <c r="Q70" s="76">
        <f>S70+U70</f>
        <v>-22</v>
      </c>
      <c r="R70" s="76"/>
      <c r="S70" s="76">
        <v>-13</v>
      </c>
      <c r="T70" s="76"/>
      <c r="U70" s="76">
        <v>-9</v>
      </c>
      <c r="V70" s="76"/>
      <c r="W70" s="76">
        <f>Y70+AA70</f>
        <v>-27</v>
      </c>
      <c r="X70" s="76"/>
      <c r="Y70" s="76">
        <v>-15</v>
      </c>
      <c r="Z70" s="76"/>
      <c r="AA70" s="76">
        <f>AC70+AE70</f>
        <v>-12</v>
      </c>
      <c r="AB70" s="76"/>
      <c r="AC70" s="76">
        <v>-5</v>
      </c>
      <c r="AD70" s="76"/>
      <c r="AE70" s="76">
        <f>AG70+AI70</f>
        <v>-7</v>
      </c>
      <c r="AF70" s="76"/>
      <c r="AG70" s="76">
        <v>-5</v>
      </c>
      <c r="AH70" s="76"/>
      <c r="AI70" s="76">
        <v>-2</v>
      </c>
      <c r="AJ70" s="100"/>
      <c r="AK70" s="100"/>
      <c r="AL70" s="100"/>
      <c r="AM70" s="100"/>
      <c r="AN70" s="100"/>
      <c r="AO70" s="100"/>
      <c r="AP70" s="100"/>
      <c r="AQ70" s="100"/>
      <c r="AR70" s="100"/>
      <c r="AS70" s="100"/>
      <c r="AT70" s="100"/>
      <c r="AU70" s="100"/>
      <c r="AV70" s="100"/>
      <c r="AW70" s="100"/>
      <c r="AX70" s="100"/>
    </row>
    <row r="71" spans="1:52" s="35" customFormat="1" ht="15.6" x14ac:dyDescent="0.3">
      <c r="A71" s="22"/>
      <c r="B71" s="22"/>
      <c r="C71" s="22"/>
      <c r="D71" s="22"/>
      <c r="E71" s="22"/>
      <c r="F71" s="22"/>
      <c r="G71" s="22"/>
      <c r="H71" s="22"/>
      <c r="I71" s="22"/>
      <c r="J71" s="22"/>
      <c r="K71" s="98"/>
      <c r="L71" s="22"/>
      <c r="M71" s="22"/>
      <c r="N71" s="22"/>
      <c r="O71" s="22"/>
      <c r="P71" s="22"/>
      <c r="Q71" s="96"/>
      <c r="R71" s="22"/>
      <c r="S71" s="97"/>
      <c r="T71" s="22"/>
      <c r="U71" s="98"/>
      <c r="V71" s="22"/>
      <c r="W71" s="98"/>
      <c r="X71" s="22"/>
      <c r="Y71" s="98"/>
      <c r="Z71" s="22"/>
      <c r="AA71" s="22"/>
      <c r="AB71" s="22"/>
      <c r="AC71" s="98"/>
      <c r="AD71" s="22"/>
      <c r="AE71" s="22"/>
      <c r="AF71" s="22"/>
      <c r="AG71" s="99"/>
      <c r="AH71" s="22"/>
      <c r="AI71" s="22"/>
      <c r="AJ71" s="22"/>
      <c r="AK71" s="22"/>
      <c r="AL71" s="22"/>
      <c r="AM71" s="22"/>
      <c r="AN71" s="22"/>
      <c r="AO71" s="22"/>
      <c r="AP71" s="22"/>
      <c r="AQ71" s="22"/>
      <c r="AR71" s="22"/>
      <c r="AS71" s="22"/>
      <c r="AT71" s="22"/>
      <c r="AU71" s="22"/>
      <c r="AV71" s="22"/>
      <c r="AW71" s="58"/>
      <c r="AX71" s="22"/>
      <c r="AY71" s="34"/>
      <c r="AZ71" s="34"/>
    </row>
    <row r="72" spans="1:52" ht="14.4" thickBot="1" x14ac:dyDescent="0.35">
      <c r="A72" s="20" t="s">
        <v>169</v>
      </c>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row>
    <row r="73" spans="1:52" ht="14.4" customHeight="1" thickTop="1" x14ac:dyDescent="0.3">
      <c r="A73" s="110" t="s">
        <v>168</v>
      </c>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0"/>
      <c r="AN73" s="110"/>
      <c r="AO73" s="110"/>
      <c r="AP73" s="110"/>
      <c r="AQ73" s="110"/>
      <c r="AR73" s="110"/>
      <c r="AS73" s="110"/>
      <c r="AT73" s="110"/>
      <c r="AU73" s="110"/>
      <c r="AV73" s="110"/>
      <c r="AW73" s="110"/>
      <c r="AX73" s="110"/>
    </row>
    <row r="74" spans="1:52" ht="14.4" thickBot="1" x14ac:dyDescent="0.3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row>
    <row r="75" spans="1:52" ht="16.2" customHeight="1" thickTop="1" x14ac:dyDescent="0.3">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row>
    <row r="76" spans="1:52" ht="6" customHeight="1" x14ac:dyDescent="0.3">
      <c r="A76" s="54"/>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row>
    <row r="77" spans="1:52" x14ac:dyDescent="0.3">
      <c r="A77" s="23" t="s">
        <v>58</v>
      </c>
      <c r="B77" s="23"/>
      <c r="C77" s="24" t="s">
        <v>180</v>
      </c>
      <c r="D77" s="23"/>
      <c r="E77" s="24" t="s">
        <v>181</v>
      </c>
      <c r="F77" s="23"/>
      <c r="G77" s="24" t="s">
        <v>164</v>
      </c>
      <c r="H77" s="23"/>
      <c r="I77" s="24" t="s">
        <v>161</v>
      </c>
      <c r="J77" s="23"/>
      <c r="K77" s="24" t="s">
        <v>162</v>
      </c>
      <c r="L77" s="23"/>
      <c r="M77" s="24" t="s">
        <v>156</v>
      </c>
      <c r="N77" s="23"/>
      <c r="O77" s="24" t="s">
        <v>157</v>
      </c>
      <c r="P77" s="23"/>
      <c r="Q77" s="24" t="s">
        <v>149</v>
      </c>
      <c r="R77" s="23"/>
      <c r="S77" s="24" t="s">
        <v>150</v>
      </c>
      <c r="T77" s="23"/>
      <c r="U77" s="24" t="s">
        <v>137</v>
      </c>
      <c r="V77" s="23"/>
      <c r="W77" s="24" t="s">
        <v>131</v>
      </c>
      <c r="X77" s="23"/>
      <c r="Y77" s="24" t="s">
        <v>132</v>
      </c>
      <c r="Z77" s="23"/>
      <c r="AA77" s="24" t="s">
        <v>119</v>
      </c>
      <c r="AB77" s="23"/>
      <c r="AC77" s="24" t="s">
        <v>120</v>
      </c>
      <c r="AD77" s="23"/>
      <c r="AE77" s="24" t="s">
        <v>114</v>
      </c>
      <c r="AF77" s="23"/>
      <c r="AG77" s="24" t="s">
        <v>113</v>
      </c>
      <c r="AH77" s="23"/>
      <c r="AI77" s="24" t="s">
        <v>112</v>
      </c>
      <c r="AJ77" s="23"/>
      <c r="AK77" s="24" t="s">
        <v>105</v>
      </c>
      <c r="AL77" s="23"/>
      <c r="AM77" s="24" t="s">
        <v>104</v>
      </c>
      <c r="AN77" s="23"/>
      <c r="AO77" s="24" t="s">
        <v>102</v>
      </c>
      <c r="AP77" s="23"/>
      <c r="AQ77" s="24" t="s">
        <v>103</v>
      </c>
      <c r="AR77" s="23"/>
      <c r="AS77" s="24" t="s">
        <v>101</v>
      </c>
      <c r="AT77" s="23"/>
      <c r="AU77" s="24" t="s">
        <v>100</v>
      </c>
      <c r="AV77" s="23"/>
      <c r="AW77" s="24" t="s">
        <v>91</v>
      </c>
      <c r="AX77" s="23"/>
    </row>
    <row r="78" spans="1:52" x14ac:dyDescent="0.3">
      <c r="A78" s="101" t="s">
        <v>179</v>
      </c>
      <c r="B78" s="25"/>
      <c r="C78" s="26">
        <f>E78+G78</f>
        <v>200</v>
      </c>
      <c r="D78" s="25"/>
      <c r="E78" s="26">
        <v>108</v>
      </c>
      <c r="F78" s="25"/>
      <c r="G78" s="26">
        <v>92</v>
      </c>
      <c r="H78" s="25"/>
      <c r="I78" s="26">
        <f>K78+M78</f>
        <v>647</v>
      </c>
      <c r="J78" s="25"/>
      <c r="K78" s="26">
        <v>104</v>
      </c>
      <c r="L78" s="25"/>
      <c r="M78" s="26">
        <f>O78+Q78</f>
        <v>543</v>
      </c>
      <c r="N78" s="25"/>
      <c r="O78" s="26">
        <v>129</v>
      </c>
      <c r="P78" s="25"/>
      <c r="Q78" s="26">
        <f>S78+U78</f>
        <v>414</v>
      </c>
      <c r="R78" s="25"/>
      <c r="S78" s="26">
        <v>98</v>
      </c>
      <c r="T78" s="25"/>
      <c r="U78" s="26">
        <v>316</v>
      </c>
      <c r="V78" s="25"/>
      <c r="W78" s="26"/>
      <c r="X78" s="25"/>
      <c r="Y78" s="26"/>
      <c r="Z78" s="25"/>
      <c r="AA78" s="26"/>
      <c r="AB78" s="25"/>
      <c r="AC78" s="26"/>
      <c r="AD78" s="25"/>
      <c r="AE78" s="26"/>
      <c r="AF78" s="25"/>
      <c r="AG78" s="26"/>
      <c r="AH78" s="25"/>
      <c r="AI78" s="26"/>
      <c r="AJ78" s="25"/>
      <c r="AK78" s="26"/>
      <c r="AL78" s="25"/>
      <c r="AM78" s="26"/>
      <c r="AN78" s="25"/>
      <c r="AO78" s="26"/>
      <c r="AP78" s="25"/>
      <c r="AQ78" s="26"/>
      <c r="AR78" s="25"/>
      <c r="AS78" s="26"/>
      <c r="AT78" s="25"/>
      <c r="AU78" s="26"/>
      <c r="AV78" s="25"/>
      <c r="AW78" s="26"/>
      <c r="AX78" s="25"/>
    </row>
    <row r="79" spans="1:52" x14ac:dyDescent="0.3">
      <c r="A79" s="17" t="s">
        <v>72</v>
      </c>
      <c r="C79" s="28">
        <f>E79+G79</f>
        <v>-16</v>
      </c>
      <c r="E79" s="28">
        <v>-11</v>
      </c>
      <c r="G79" s="28">
        <v>-5</v>
      </c>
      <c r="I79" s="28">
        <f>K79+M79</f>
        <v>6</v>
      </c>
      <c r="K79" s="28">
        <v>27</v>
      </c>
      <c r="M79" s="28">
        <f>O79+Q79</f>
        <v>-21</v>
      </c>
      <c r="O79" s="28">
        <v>-25</v>
      </c>
      <c r="Q79" s="28">
        <f>S79+U79</f>
        <v>4</v>
      </c>
      <c r="S79" s="28">
        <v>10</v>
      </c>
      <c r="U79" s="28">
        <v>-6</v>
      </c>
      <c r="W79" s="30"/>
      <c r="Y79" s="30"/>
      <c r="AA79" s="30"/>
      <c r="AC79" s="30"/>
      <c r="AE79" s="30"/>
      <c r="AG79" s="30"/>
      <c r="AI79" s="30"/>
      <c r="AK79" s="30"/>
      <c r="AM79" s="30"/>
      <c r="AO79" s="30"/>
      <c r="AQ79" s="30"/>
      <c r="AS79" s="30"/>
      <c r="AU79" s="30"/>
      <c r="AW79" s="30"/>
    </row>
    <row r="80" spans="1:52" x14ac:dyDescent="0.3">
      <c r="A80" s="25" t="s">
        <v>167</v>
      </c>
      <c r="B80" s="25"/>
      <c r="C80" s="26">
        <f>SUM(C78:C79)</f>
        <v>184</v>
      </c>
      <c r="D80" s="25"/>
      <c r="E80" s="26">
        <f>SUM(E78:E79)</f>
        <v>97</v>
      </c>
      <c r="F80" s="25"/>
      <c r="G80" s="26">
        <f>SUM(G78:G79)</f>
        <v>87</v>
      </c>
      <c r="H80" s="25"/>
      <c r="I80" s="26">
        <f>SUM(I78:I79)</f>
        <v>653</v>
      </c>
      <c r="J80" s="25"/>
      <c r="K80" s="26">
        <f>SUM(K78:K79)</f>
        <v>131</v>
      </c>
      <c r="L80" s="25"/>
      <c r="M80" s="26">
        <f>SUM(M78:M79)</f>
        <v>522</v>
      </c>
      <c r="N80" s="25"/>
      <c r="O80" s="26">
        <f>SUM(O78:O79)</f>
        <v>104</v>
      </c>
      <c r="P80" s="25"/>
      <c r="Q80" s="26">
        <f>SUM(Q78:Q79)</f>
        <v>418</v>
      </c>
      <c r="R80" s="25"/>
      <c r="S80" s="26">
        <f>SUM(S78:S79)</f>
        <v>108</v>
      </c>
      <c r="T80" s="25"/>
      <c r="U80" s="26">
        <f>SUM(U78:U79)</f>
        <v>310</v>
      </c>
      <c r="V80" s="25"/>
      <c r="W80" s="26">
        <f>Y80+AA80</f>
        <v>690</v>
      </c>
      <c r="X80" s="25"/>
      <c r="Y80" s="26">
        <v>114</v>
      </c>
      <c r="Z80" s="25"/>
      <c r="AA80" s="26">
        <f>AC80+AE80</f>
        <v>576</v>
      </c>
      <c r="AB80" s="25"/>
      <c r="AC80" s="26">
        <v>235</v>
      </c>
      <c r="AD80" s="25"/>
      <c r="AE80" s="26">
        <f>AG80+AI80</f>
        <v>341</v>
      </c>
      <c r="AF80" s="25"/>
      <c r="AG80" s="26">
        <v>181</v>
      </c>
      <c r="AH80" s="25"/>
      <c r="AI80" s="26">
        <v>160</v>
      </c>
      <c r="AJ80" s="25"/>
      <c r="AK80" s="26">
        <f>AM80+AO80</f>
        <v>660</v>
      </c>
      <c r="AL80" s="25"/>
      <c r="AM80" s="26">
        <v>204</v>
      </c>
      <c r="AN80" s="25"/>
      <c r="AO80" s="26">
        <f>AQ80+AS80</f>
        <v>456</v>
      </c>
      <c r="AP80" s="25"/>
      <c r="AQ80" s="26">
        <v>182</v>
      </c>
      <c r="AR80" s="25"/>
      <c r="AS80" s="26">
        <f>AU80+AW80</f>
        <v>274</v>
      </c>
      <c r="AT80" s="25"/>
      <c r="AU80" s="26">
        <v>127</v>
      </c>
      <c r="AV80" s="25"/>
      <c r="AW80" s="26">
        <f>147</f>
        <v>147</v>
      </c>
      <c r="AX80" s="25"/>
    </row>
    <row r="81" spans="1:52" x14ac:dyDescent="0.3">
      <c r="A81" s="17" t="s">
        <v>142</v>
      </c>
      <c r="C81" s="30">
        <f>E81+G81</f>
        <v>-88</v>
      </c>
      <c r="E81" s="30">
        <v>-34</v>
      </c>
      <c r="G81" s="30">
        <v>-54</v>
      </c>
      <c r="I81" s="30">
        <f>K81+M81</f>
        <v>-185</v>
      </c>
      <c r="K81" s="30">
        <v>-66</v>
      </c>
      <c r="M81" s="30">
        <f>O81+Q81</f>
        <v>-119</v>
      </c>
      <c r="O81" s="30">
        <v>-33</v>
      </c>
      <c r="Q81" s="30">
        <f>S81+U81</f>
        <v>-86</v>
      </c>
      <c r="S81" s="30">
        <v>-39</v>
      </c>
      <c r="U81" s="30">
        <v>-47</v>
      </c>
      <c r="W81" s="30">
        <f>Y81+AA81</f>
        <v>-379</v>
      </c>
      <c r="Y81" s="30">
        <v>-75</v>
      </c>
      <c r="AA81" s="30">
        <f>AC81+AE81</f>
        <v>-304</v>
      </c>
      <c r="AC81" s="30">
        <v>-107</v>
      </c>
      <c r="AE81" s="30">
        <f>AG81+AI81</f>
        <v>-197</v>
      </c>
      <c r="AG81" s="30">
        <v>-98</v>
      </c>
      <c r="AI81" s="30">
        <v>-99</v>
      </c>
      <c r="AK81" s="30">
        <f>AM81+AO81</f>
        <v>-194</v>
      </c>
      <c r="AM81" s="30">
        <v>-66</v>
      </c>
      <c r="AO81" s="30">
        <f>AQ81+AS81</f>
        <v>-128</v>
      </c>
      <c r="AQ81" s="30">
        <v>-51</v>
      </c>
      <c r="AS81" s="30">
        <f>AU81+AW81</f>
        <v>-77</v>
      </c>
      <c r="AU81" s="30">
        <v>-50</v>
      </c>
      <c r="AW81" s="30">
        <v>-27</v>
      </c>
    </row>
    <row r="82" spans="1:52" s="35" customFormat="1" ht="13.05" customHeight="1" x14ac:dyDescent="0.3">
      <c r="A82" s="33" t="s">
        <v>65</v>
      </c>
      <c r="B82" s="33"/>
      <c r="C82" s="42">
        <f>SUM(C80:C81)</f>
        <v>96</v>
      </c>
      <c r="D82" s="33"/>
      <c r="E82" s="42">
        <f>SUM(E80:E81)</f>
        <v>63</v>
      </c>
      <c r="F82" s="33"/>
      <c r="G82" s="42">
        <f>SUM(G80:G81)</f>
        <v>33</v>
      </c>
      <c r="H82" s="33"/>
      <c r="I82" s="42">
        <f>SUM(I80:I81)</f>
        <v>468</v>
      </c>
      <c r="J82" s="33"/>
      <c r="K82" s="42">
        <f>SUM(K80:K81)</f>
        <v>65</v>
      </c>
      <c r="L82" s="33"/>
      <c r="M82" s="42">
        <f>SUM(M80:M81)</f>
        <v>403</v>
      </c>
      <c r="N82" s="33"/>
      <c r="O82" s="42">
        <f>SUM(O80:O81)</f>
        <v>71</v>
      </c>
      <c r="P82" s="33"/>
      <c r="Q82" s="42">
        <f>SUM(Q80:Q81)</f>
        <v>332</v>
      </c>
      <c r="R82" s="33"/>
      <c r="S82" s="42">
        <f>SUM(S80:S81)</f>
        <v>69</v>
      </c>
      <c r="T82" s="33"/>
      <c r="U82" s="42">
        <f>SUM(U80:U81)</f>
        <v>263</v>
      </c>
      <c r="V82" s="33"/>
      <c r="W82" s="42">
        <f>SUM(W80:W81)</f>
        <v>311</v>
      </c>
      <c r="X82" s="33"/>
      <c r="Y82" s="42">
        <f>SUM(Y80:Y81)</f>
        <v>39</v>
      </c>
      <c r="Z82" s="33"/>
      <c r="AA82" s="42">
        <f>SUM(AA80:AA81)</f>
        <v>272</v>
      </c>
      <c r="AB82" s="33"/>
      <c r="AC82" s="42">
        <f>SUM(AC80:AC81)</f>
        <v>128</v>
      </c>
      <c r="AD82" s="33"/>
      <c r="AE82" s="42">
        <f>SUM(AE80:AE81)</f>
        <v>144</v>
      </c>
      <c r="AF82" s="33"/>
      <c r="AG82" s="42">
        <f>SUM(AG80:AG81)</f>
        <v>83</v>
      </c>
      <c r="AH82" s="33"/>
      <c r="AI82" s="42">
        <f>SUM(AI80:AI81)</f>
        <v>61</v>
      </c>
      <c r="AJ82" s="33"/>
      <c r="AK82" s="42">
        <f>SUM(AK80:AK81)</f>
        <v>466</v>
      </c>
      <c r="AL82" s="33"/>
      <c r="AM82" s="42">
        <f>SUM(AM80:AM81)</f>
        <v>138</v>
      </c>
      <c r="AN82" s="33"/>
      <c r="AO82" s="42">
        <f>SUM(AO80:AO81)</f>
        <v>328</v>
      </c>
      <c r="AP82" s="33"/>
      <c r="AQ82" s="42">
        <f>SUM(AQ80:AQ81)</f>
        <v>131</v>
      </c>
      <c r="AR82" s="33"/>
      <c r="AS82" s="42">
        <f>SUM(AS80:AS81)</f>
        <v>197</v>
      </c>
      <c r="AT82" s="33"/>
      <c r="AU82" s="42">
        <f>SUM(AU80:AU81)</f>
        <v>77</v>
      </c>
      <c r="AV82" s="33"/>
      <c r="AW82" s="42">
        <f>SUM(AW80:AW81)</f>
        <v>120</v>
      </c>
      <c r="AX82" s="33"/>
      <c r="AY82" s="34"/>
      <c r="AZ82" s="34"/>
    </row>
    <row r="83" spans="1:52" s="35" customFormat="1" ht="13.05" customHeight="1" x14ac:dyDescent="0.3">
      <c r="A83" s="29" t="s">
        <v>183</v>
      </c>
      <c r="B83" s="33"/>
      <c r="C83" s="107">
        <f>E83+G83</f>
        <v>26</v>
      </c>
      <c r="D83" s="49"/>
      <c r="E83" s="107">
        <v>13</v>
      </c>
      <c r="F83" s="49"/>
      <c r="G83" s="107">
        <v>13</v>
      </c>
      <c r="H83" s="49"/>
      <c r="I83" s="107"/>
      <c r="J83" s="49"/>
      <c r="K83" s="107"/>
      <c r="L83" s="49"/>
      <c r="M83" s="107"/>
      <c r="N83" s="49"/>
      <c r="O83" s="107"/>
      <c r="P83" s="49"/>
      <c r="Q83" s="107"/>
      <c r="R83" s="49"/>
      <c r="S83" s="107"/>
      <c r="T83" s="49"/>
      <c r="U83" s="107"/>
      <c r="V83" s="49"/>
      <c r="W83" s="107"/>
      <c r="X83" s="49"/>
      <c r="Y83" s="107"/>
      <c r="Z83" s="49"/>
      <c r="AA83" s="107"/>
      <c r="AB83" s="49"/>
      <c r="AC83" s="107"/>
      <c r="AD83" s="49"/>
      <c r="AE83" s="107"/>
      <c r="AF83" s="49"/>
      <c r="AG83" s="107"/>
      <c r="AH83" s="49"/>
      <c r="AI83" s="107"/>
      <c r="AJ83" s="49"/>
      <c r="AK83" s="107"/>
      <c r="AL83" s="49"/>
      <c r="AM83" s="107"/>
      <c r="AN83" s="49"/>
      <c r="AO83" s="107"/>
      <c r="AP83" s="49"/>
      <c r="AQ83" s="107"/>
      <c r="AR83" s="49"/>
      <c r="AS83" s="107"/>
      <c r="AT83" s="49"/>
      <c r="AU83" s="107"/>
      <c r="AV83" s="49"/>
      <c r="AW83" s="107"/>
      <c r="AX83" s="49"/>
      <c r="AY83" s="34"/>
      <c r="AZ83" s="34"/>
    </row>
    <row r="84" spans="1:52" s="35" customFormat="1" x14ac:dyDescent="0.3">
      <c r="A84" s="31" t="s">
        <v>136</v>
      </c>
      <c r="B84" s="31"/>
      <c r="C84" s="108">
        <f>E84+G84</f>
        <v>0</v>
      </c>
      <c r="D84" s="31"/>
      <c r="E84" s="108">
        <v>0</v>
      </c>
      <c r="F84" s="31"/>
      <c r="G84" s="108">
        <v>0</v>
      </c>
      <c r="H84" s="31"/>
      <c r="I84" s="108">
        <f>K84+M84</f>
        <v>0</v>
      </c>
      <c r="J84" s="31"/>
      <c r="K84" s="108">
        <v>0</v>
      </c>
      <c r="L84" s="31"/>
      <c r="M84" s="108">
        <f>O84+Q84</f>
        <v>0</v>
      </c>
      <c r="N84" s="31"/>
      <c r="O84" s="108">
        <v>0</v>
      </c>
      <c r="P84" s="31"/>
      <c r="Q84" s="108">
        <f>S84+U84</f>
        <v>0</v>
      </c>
      <c r="R84" s="31"/>
      <c r="S84" s="108">
        <v>0</v>
      </c>
      <c r="T84" s="31"/>
      <c r="U84" s="108">
        <v>0</v>
      </c>
      <c r="V84" s="31"/>
      <c r="W84" s="108">
        <f>Y84+AA84</f>
        <v>0</v>
      </c>
      <c r="X84" s="31"/>
      <c r="Y84" s="108">
        <v>0</v>
      </c>
      <c r="Z84" s="31"/>
      <c r="AA84" s="108">
        <f>AC84+AE84</f>
        <v>0</v>
      </c>
      <c r="AB84" s="31"/>
      <c r="AC84" s="108">
        <v>0</v>
      </c>
      <c r="AD84" s="31"/>
      <c r="AE84" s="108">
        <f>AG84+AI84</f>
        <v>0</v>
      </c>
      <c r="AF84" s="31"/>
      <c r="AG84" s="108">
        <v>0</v>
      </c>
      <c r="AH84" s="31"/>
      <c r="AI84" s="108">
        <v>0</v>
      </c>
      <c r="AJ84" s="31"/>
      <c r="AK84" s="108">
        <f>AM84+AO84</f>
        <v>6</v>
      </c>
      <c r="AL84" s="31"/>
      <c r="AM84" s="108">
        <v>1</v>
      </c>
      <c r="AN84" s="31"/>
      <c r="AO84" s="108">
        <f>AQ84+AS84</f>
        <v>5</v>
      </c>
      <c r="AP84" s="31"/>
      <c r="AQ84" s="108">
        <v>1</v>
      </c>
      <c r="AR84" s="31"/>
      <c r="AS84" s="108">
        <f>AU84+AW84</f>
        <v>4</v>
      </c>
      <c r="AT84" s="31"/>
      <c r="AU84" s="108">
        <v>2</v>
      </c>
      <c r="AV84" s="31"/>
      <c r="AW84" s="108">
        <v>2</v>
      </c>
      <c r="AX84" s="29"/>
      <c r="AY84" s="34"/>
      <c r="AZ84" s="34"/>
    </row>
    <row r="85" spans="1:52" s="35" customFormat="1" ht="14.4" thickBot="1" x14ac:dyDescent="0.35">
      <c r="A85" s="49" t="s">
        <v>94</v>
      </c>
      <c r="B85" s="49"/>
      <c r="C85" s="109">
        <f>SUM(C82:C84)</f>
        <v>122</v>
      </c>
      <c r="D85" s="49"/>
      <c r="E85" s="109">
        <f>SUM(E82:E84)</f>
        <v>76</v>
      </c>
      <c r="F85" s="49"/>
      <c r="G85" s="109">
        <f>SUM(G82:G84)</f>
        <v>46</v>
      </c>
      <c r="H85" s="49"/>
      <c r="I85" s="109">
        <f>SUM(I82:I84)</f>
        <v>468</v>
      </c>
      <c r="J85" s="49"/>
      <c r="K85" s="109">
        <f>SUM(K82:K84)</f>
        <v>65</v>
      </c>
      <c r="L85" s="49"/>
      <c r="M85" s="109">
        <f>SUM(M82:M84)</f>
        <v>403</v>
      </c>
      <c r="N85" s="49"/>
      <c r="O85" s="109">
        <f>SUM(O82:O84)</f>
        <v>71</v>
      </c>
      <c r="P85" s="49"/>
      <c r="Q85" s="109">
        <f>SUM(Q82:Q84)</f>
        <v>332</v>
      </c>
      <c r="R85" s="49"/>
      <c r="S85" s="109">
        <f>SUM(S82:S84)</f>
        <v>69</v>
      </c>
      <c r="T85" s="49"/>
      <c r="U85" s="109">
        <f>SUM(U82:U84)</f>
        <v>263</v>
      </c>
      <c r="V85" s="49"/>
      <c r="W85" s="109">
        <f>SUM(W82:W84)</f>
        <v>311</v>
      </c>
      <c r="X85" s="49"/>
      <c r="Y85" s="109">
        <f>SUM(Y82:Y84)</f>
        <v>39</v>
      </c>
      <c r="Z85" s="49"/>
      <c r="AA85" s="109">
        <f>SUM(AA82:AA84)</f>
        <v>272</v>
      </c>
      <c r="AB85" s="49"/>
      <c r="AC85" s="109">
        <f>SUM(AC82:AC84)</f>
        <v>128</v>
      </c>
      <c r="AD85" s="49"/>
      <c r="AE85" s="109">
        <f>SUM(AE82:AE84)</f>
        <v>144</v>
      </c>
      <c r="AF85" s="49"/>
      <c r="AG85" s="109">
        <f>SUM(AG82:AG84)</f>
        <v>83</v>
      </c>
      <c r="AH85" s="49"/>
      <c r="AI85" s="109">
        <f>SUM(AI82:AI84)</f>
        <v>61</v>
      </c>
      <c r="AJ85" s="49"/>
      <c r="AK85" s="109">
        <f>SUM(AK82:AK84)</f>
        <v>472</v>
      </c>
      <c r="AL85" s="49"/>
      <c r="AM85" s="109">
        <f>SUM(AM82:AM84)</f>
        <v>139</v>
      </c>
      <c r="AN85" s="49"/>
      <c r="AO85" s="109">
        <f>SUM(AO82:AO84)</f>
        <v>333</v>
      </c>
      <c r="AP85" s="49"/>
      <c r="AQ85" s="109">
        <f>SUM(AQ82:AQ84)</f>
        <v>132</v>
      </c>
      <c r="AR85" s="49"/>
      <c r="AS85" s="109">
        <f>SUM(AS82:AS84)</f>
        <v>201</v>
      </c>
      <c r="AT85" s="49"/>
      <c r="AU85" s="109">
        <f>SUM(AU82:AU84)</f>
        <v>79</v>
      </c>
      <c r="AV85" s="49"/>
      <c r="AW85" s="109">
        <f>SUM(AW82:AW84)</f>
        <v>122</v>
      </c>
      <c r="AX85" s="49"/>
      <c r="AY85" s="34"/>
      <c r="AZ85" s="34"/>
    </row>
    <row r="86" spans="1:52" s="35" customFormat="1" ht="13.5" customHeight="1" thickTop="1" x14ac:dyDescent="0.3">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row>
    <row r="87" spans="1:52" s="35" customFormat="1" ht="13.05" customHeight="1" x14ac:dyDescent="0.3">
      <c r="A87" s="33" t="s">
        <v>138</v>
      </c>
      <c r="B87" s="73"/>
      <c r="C87" s="87">
        <f>+E87+G87</f>
        <v>148</v>
      </c>
      <c r="D87" s="87"/>
      <c r="E87" s="87">
        <v>95</v>
      </c>
      <c r="F87" s="73"/>
      <c r="G87" s="87">
        <v>53</v>
      </c>
      <c r="H87" s="73"/>
      <c r="I87" s="87">
        <f>+K87+M87</f>
        <v>511</v>
      </c>
      <c r="J87" s="87"/>
      <c r="K87" s="87">
        <v>84</v>
      </c>
      <c r="L87" s="73"/>
      <c r="M87" s="87">
        <f>+O87+Q87</f>
        <v>427</v>
      </c>
      <c r="N87" s="87"/>
      <c r="O87" s="87">
        <v>79</v>
      </c>
      <c r="P87" s="33"/>
      <c r="Q87" s="87">
        <f>+S87+U87</f>
        <v>348</v>
      </c>
      <c r="R87" s="87"/>
      <c r="S87" s="87">
        <v>78</v>
      </c>
      <c r="T87" s="33"/>
      <c r="U87" s="87">
        <v>270</v>
      </c>
      <c r="V87" s="87"/>
      <c r="W87" s="87">
        <f>+Y87+AA87</f>
        <v>362</v>
      </c>
      <c r="X87" s="87"/>
      <c r="Y87" s="87">
        <v>61</v>
      </c>
      <c r="Z87" s="87"/>
      <c r="AA87" s="87">
        <f>+AC87+AE87</f>
        <v>301</v>
      </c>
      <c r="AB87" s="87"/>
      <c r="AC87" s="87">
        <v>139</v>
      </c>
      <c r="AD87" s="87"/>
      <c r="AE87" s="87">
        <f>+AG87+AI87</f>
        <v>162</v>
      </c>
      <c r="AF87" s="87"/>
      <c r="AG87" s="87">
        <v>98</v>
      </c>
      <c r="AH87" s="87"/>
      <c r="AI87" s="87">
        <v>64</v>
      </c>
      <c r="AJ87" s="33"/>
      <c r="AK87" s="33"/>
      <c r="AL87" s="33"/>
      <c r="AM87" s="33"/>
      <c r="AN87" s="33"/>
      <c r="AO87" s="33"/>
      <c r="AP87" s="33"/>
      <c r="AQ87" s="33"/>
      <c r="AR87" s="33"/>
      <c r="AS87" s="33"/>
      <c r="AT87" s="33"/>
      <c r="AU87" s="33"/>
      <c r="AV87" s="33"/>
      <c r="AW87" s="33"/>
      <c r="AX87" s="33"/>
      <c r="AY87" s="34"/>
      <c r="AZ87" s="34"/>
    </row>
    <row r="88" spans="1:52" s="35" customFormat="1" ht="13.5" customHeight="1" x14ac:dyDescent="0.3">
      <c r="A88" s="34" t="s">
        <v>139</v>
      </c>
      <c r="B88" s="34"/>
      <c r="C88" s="76">
        <f>E88+G88</f>
        <v>-26</v>
      </c>
      <c r="D88" s="76"/>
      <c r="E88" s="76">
        <v>-19</v>
      </c>
      <c r="F88" s="34"/>
      <c r="G88" s="76">
        <v>-7</v>
      </c>
      <c r="H88" s="34"/>
      <c r="I88" s="76">
        <f>K88+M88</f>
        <v>-43</v>
      </c>
      <c r="J88" s="76"/>
      <c r="K88" s="76">
        <v>-19</v>
      </c>
      <c r="L88" s="34"/>
      <c r="M88" s="76">
        <f>O88+Q88</f>
        <v>-24</v>
      </c>
      <c r="N88" s="76"/>
      <c r="O88" s="76">
        <v>-8</v>
      </c>
      <c r="P88" s="34"/>
      <c r="Q88" s="76">
        <f>S88+U88</f>
        <v>-16</v>
      </c>
      <c r="R88" s="76"/>
      <c r="S88" s="76">
        <v>-9</v>
      </c>
      <c r="T88" s="34"/>
      <c r="U88" s="76">
        <v>-7</v>
      </c>
      <c r="V88" s="76"/>
      <c r="W88" s="76">
        <f>Y88+AA88</f>
        <v>-51</v>
      </c>
      <c r="X88" s="76"/>
      <c r="Y88" s="76">
        <v>-22</v>
      </c>
      <c r="Z88" s="76"/>
      <c r="AA88" s="76">
        <f>AC88+AE88</f>
        <v>-29</v>
      </c>
      <c r="AB88" s="76"/>
      <c r="AC88" s="76">
        <v>-11</v>
      </c>
      <c r="AD88" s="76"/>
      <c r="AE88" s="76">
        <f>AG88+AI88</f>
        <v>-18</v>
      </c>
      <c r="AF88" s="76"/>
      <c r="AG88" s="76">
        <v>-15</v>
      </c>
      <c r="AH88" s="76"/>
      <c r="AI88" s="76">
        <v>-3</v>
      </c>
      <c r="AJ88" s="34"/>
      <c r="AK88" s="34"/>
      <c r="AL88" s="34"/>
      <c r="AM88" s="34"/>
      <c r="AN88" s="34"/>
      <c r="AO88" s="34"/>
      <c r="AP88" s="34"/>
      <c r="AQ88" s="34"/>
      <c r="AR88" s="34"/>
      <c r="AS88" s="34"/>
      <c r="AT88" s="34"/>
      <c r="AU88" s="34"/>
      <c r="AV88" s="34"/>
      <c r="AW88" s="34"/>
      <c r="AX88" s="34"/>
      <c r="AY88" s="34"/>
      <c r="AZ88" s="34"/>
    </row>
    <row r="89" spans="1:52" s="35" customFormat="1" ht="13.05" customHeight="1" x14ac:dyDescent="0.3">
      <c r="A89" s="33"/>
      <c r="B89" s="33"/>
      <c r="C89" s="88"/>
      <c r="D89" s="88"/>
      <c r="E89" s="88"/>
      <c r="F89" s="33"/>
      <c r="G89" s="88"/>
      <c r="H89" s="33"/>
      <c r="I89" s="88"/>
      <c r="J89" s="88"/>
      <c r="K89" s="88"/>
      <c r="L89" s="33"/>
      <c r="M89" s="88"/>
      <c r="N89" s="88"/>
      <c r="O89" s="88"/>
      <c r="P89" s="33"/>
      <c r="Q89" s="88"/>
      <c r="R89" s="88"/>
      <c r="S89" s="88"/>
      <c r="T89" s="33"/>
      <c r="U89" s="88"/>
      <c r="V89" s="89"/>
      <c r="W89" s="88"/>
      <c r="X89" s="88"/>
      <c r="Y89" s="88"/>
      <c r="Z89" s="88"/>
      <c r="AA89" s="88"/>
      <c r="AB89" s="88"/>
      <c r="AC89" s="88"/>
      <c r="AD89" s="88"/>
      <c r="AE89" s="88"/>
      <c r="AF89" s="88"/>
      <c r="AG89" s="88"/>
      <c r="AH89" s="88"/>
      <c r="AI89" s="88"/>
      <c r="AJ89" s="33"/>
      <c r="AK89" s="33"/>
      <c r="AL89" s="33"/>
      <c r="AM89" s="33"/>
      <c r="AN89" s="33"/>
      <c r="AO89" s="33"/>
      <c r="AP89" s="33"/>
      <c r="AQ89" s="33"/>
      <c r="AR89" s="33"/>
      <c r="AS89" s="33"/>
      <c r="AT89" s="33"/>
      <c r="AU89" s="33"/>
      <c r="AV89" s="33"/>
      <c r="AW89" s="33"/>
      <c r="AX89" s="33"/>
      <c r="AY89" s="34"/>
      <c r="AZ89" s="34"/>
    </row>
    <row r="90" spans="1:52" s="35" customFormat="1" ht="13.05" hidden="1" customHeight="1" x14ac:dyDescent="0.3">
      <c r="A90" s="34" t="s">
        <v>142</v>
      </c>
      <c r="B90" s="34"/>
      <c r="F90" s="34"/>
      <c r="H90" s="34"/>
      <c r="L90" s="34"/>
      <c r="P90" s="34"/>
      <c r="T90" s="34"/>
      <c r="AJ90" s="34"/>
      <c r="AK90" s="34"/>
      <c r="AL90" s="34"/>
      <c r="AM90" s="34"/>
      <c r="AN90" s="34"/>
      <c r="AO90" s="34"/>
      <c r="AP90" s="34"/>
      <c r="AQ90" s="34"/>
      <c r="AR90" s="34"/>
      <c r="AS90" s="34"/>
      <c r="AT90" s="34"/>
      <c r="AU90" s="34"/>
      <c r="AV90" s="34"/>
      <c r="AW90" s="34"/>
      <c r="AX90" s="34"/>
      <c r="AY90" s="34"/>
      <c r="AZ90" s="34"/>
    </row>
    <row r="91" spans="1:52" s="35" customFormat="1" ht="13.05" hidden="1" customHeight="1" x14ac:dyDescent="0.3">
      <c r="A91" s="34" t="s">
        <v>138</v>
      </c>
      <c r="B91" s="34"/>
      <c r="C91" s="76">
        <f>+E91+G91</f>
        <v>134</v>
      </c>
      <c r="D91" s="76"/>
      <c r="E91" s="76">
        <v>88</v>
      </c>
      <c r="F91" s="34"/>
      <c r="G91" s="76">
        <v>46</v>
      </c>
      <c r="H91" s="34"/>
      <c r="I91" s="76">
        <f>+K91+M91</f>
        <v>310</v>
      </c>
      <c r="J91" s="76"/>
      <c r="K91" s="76">
        <v>88</v>
      </c>
      <c r="L91" s="34"/>
      <c r="M91" s="76">
        <f>+O91+Q91</f>
        <v>222</v>
      </c>
      <c r="N91" s="76"/>
      <c r="O91" s="76">
        <v>88</v>
      </c>
      <c r="P91" s="34"/>
      <c r="Q91" s="76">
        <f>+S91+U91</f>
        <v>134</v>
      </c>
      <c r="R91" s="76"/>
      <c r="S91" s="76">
        <v>88</v>
      </c>
      <c r="T91" s="34"/>
      <c r="U91" s="76">
        <v>46</v>
      </c>
      <c r="V91" s="76"/>
      <c r="W91" s="76">
        <f>+Y91+AA91</f>
        <v>375</v>
      </c>
      <c r="X91" s="76"/>
      <c r="Y91" s="76">
        <v>88</v>
      </c>
      <c r="Z91" s="76"/>
      <c r="AA91" s="76">
        <f>+AC91+AE91</f>
        <v>287</v>
      </c>
      <c r="AB91" s="76"/>
      <c r="AC91" s="76">
        <v>101</v>
      </c>
      <c r="AD91" s="76"/>
      <c r="AE91" s="76">
        <f>+AG91+AI91</f>
        <v>186</v>
      </c>
      <c r="AF91" s="76"/>
      <c r="AG91" s="76">
        <v>88</v>
      </c>
      <c r="AH91" s="76"/>
      <c r="AI91" s="76">
        <v>98</v>
      </c>
      <c r="AJ91" s="34"/>
      <c r="AK91" s="34"/>
      <c r="AL91" s="34"/>
      <c r="AM91" s="34"/>
      <c r="AN91" s="34"/>
      <c r="AO91" s="34"/>
      <c r="AP91" s="34"/>
      <c r="AQ91" s="34"/>
      <c r="AR91" s="34"/>
      <c r="AS91" s="34"/>
      <c r="AT91" s="34"/>
      <c r="AU91" s="34"/>
      <c r="AV91" s="34"/>
      <c r="AW91" s="34"/>
      <c r="AX91" s="34"/>
      <c r="AY91" s="34"/>
      <c r="AZ91" s="34"/>
    </row>
    <row r="92" spans="1:52" s="35" customFormat="1" ht="13.05" hidden="1" customHeight="1" x14ac:dyDescent="0.3">
      <c r="A92" s="34" t="s">
        <v>139</v>
      </c>
      <c r="B92" s="34"/>
      <c r="C92" s="76">
        <f>E92+G92</f>
        <v>11</v>
      </c>
      <c r="D92" s="76"/>
      <c r="E92" s="76">
        <v>10</v>
      </c>
      <c r="F92" s="34"/>
      <c r="G92" s="76">
        <v>1</v>
      </c>
      <c r="H92" s="34"/>
      <c r="I92" s="76">
        <f>K92+M92</f>
        <v>31</v>
      </c>
      <c r="J92" s="76"/>
      <c r="K92" s="76">
        <v>10</v>
      </c>
      <c r="L92" s="34"/>
      <c r="M92" s="76">
        <f>O92+Q92</f>
        <v>21</v>
      </c>
      <c r="N92" s="76"/>
      <c r="O92" s="76">
        <v>10</v>
      </c>
      <c r="P92" s="34"/>
      <c r="Q92" s="76">
        <f>S92+U92</f>
        <v>11</v>
      </c>
      <c r="R92" s="76"/>
      <c r="S92" s="76">
        <v>10</v>
      </c>
      <c r="T92" s="34"/>
      <c r="U92" s="76">
        <v>1</v>
      </c>
      <c r="V92" s="76"/>
      <c r="W92" s="76">
        <f>Y92+AA92</f>
        <v>4</v>
      </c>
      <c r="X92" s="76"/>
      <c r="Y92" s="76">
        <v>-13</v>
      </c>
      <c r="Z92" s="76"/>
      <c r="AA92" s="76">
        <f>AC92+AE92</f>
        <v>17</v>
      </c>
      <c r="AB92" s="76"/>
      <c r="AC92" s="76">
        <v>6</v>
      </c>
      <c r="AD92" s="76"/>
      <c r="AE92" s="76">
        <f>AG92+AI92</f>
        <v>11</v>
      </c>
      <c r="AF92" s="76"/>
      <c r="AG92" s="76">
        <v>10</v>
      </c>
      <c r="AH92" s="76"/>
      <c r="AI92" s="76">
        <v>1</v>
      </c>
      <c r="AJ92" s="34"/>
      <c r="AK92" s="34"/>
      <c r="AL92" s="34"/>
      <c r="AM92" s="34"/>
      <c r="AN92" s="34"/>
      <c r="AO92" s="34"/>
      <c r="AP92" s="34"/>
      <c r="AQ92" s="34"/>
      <c r="AR92" s="34"/>
      <c r="AS92" s="34"/>
      <c r="AT92" s="34"/>
      <c r="AU92" s="34"/>
      <c r="AV92" s="34"/>
      <c r="AW92" s="34"/>
      <c r="AX92" s="34"/>
      <c r="AY92" s="34"/>
      <c r="AZ92" s="34"/>
    </row>
    <row r="93" spans="1:52" s="35" customFormat="1" ht="13.05" hidden="1" customHeight="1" x14ac:dyDescent="0.3">
      <c r="A93" s="34"/>
      <c r="B93" s="34"/>
      <c r="C93" s="77"/>
      <c r="D93" s="77"/>
      <c r="E93" s="77"/>
      <c r="F93" s="34"/>
      <c r="G93" s="77"/>
      <c r="H93" s="34"/>
      <c r="I93" s="77"/>
      <c r="J93" s="77"/>
      <c r="K93" s="77"/>
      <c r="L93" s="34"/>
      <c r="M93" s="77"/>
      <c r="N93" s="77"/>
      <c r="O93" s="77"/>
      <c r="P93" s="34"/>
      <c r="Q93" s="77"/>
      <c r="R93" s="77"/>
      <c r="S93" s="77"/>
      <c r="T93" s="34"/>
      <c r="U93" s="77"/>
      <c r="W93" s="77"/>
      <c r="X93" s="77"/>
      <c r="Y93" s="77"/>
      <c r="Z93" s="77"/>
      <c r="AA93" s="77"/>
      <c r="AB93" s="77"/>
      <c r="AC93" s="77"/>
      <c r="AD93" s="77"/>
      <c r="AE93" s="77"/>
      <c r="AF93" s="77"/>
      <c r="AG93" s="77"/>
      <c r="AH93" s="77"/>
      <c r="AI93" s="77"/>
      <c r="AJ93" s="34"/>
      <c r="AK93" s="34"/>
      <c r="AL93" s="34"/>
      <c r="AM93" s="34"/>
      <c r="AN93" s="34"/>
      <c r="AO93" s="34"/>
      <c r="AP93" s="34"/>
      <c r="AQ93" s="34"/>
      <c r="AR93" s="34"/>
      <c r="AS93" s="34"/>
      <c r="AT93" s="34"/>
      <c r="AU93" s="34"/>
      <c r="AV93" s="34"/>
      <c r="AW93" s="34"/>
      <c r="AX93" s="34"/>
      <c r="AY93" s="34"/>
      <c r="AZ93" s="34"/>
    </row>
    <row r="94" spans="1:52" ht="13.05" customHeight="1" x14ac:dyDescent="0.3">
      <c r="A94" s="34" t="s">
        <v>140</v>
      </c>
    </row>
    <row r="95" spans="1:52" ht="13.5" customHeight="1" x14ac:dyDescent="0.3">
      <c r="A95" s="25" t="s">
        <v>141</v>
      </c>
      <c r="B95" s="25"/>
      <c r="C95" s="87">
        <f>+E95+G95</f>
        <v>0</v>
      </c>
      <c r="D95" s="87"/>
      <c r="E95" s="87">
        <v>0</v>
      </c>
      <c r="F95" s="25"/>
      <c r="G95" s="87">
        <v>0</v>
      </c>
      <c r="H95" s="25"/>
      <c r="I95" s="87">
        <f>+K95+M95</f>
        <v>4</v>
      </c>
      <c r="J95" s="87"/>
      <c r="K95" s="87">
        <v>1</v>
      </c>
      <c r="L95" s="25"/>
      <c r="M95" s="87">
        <f>+O95+Q95</f>
        <v>3</v>
      </c>
      <c r="N95" s="87"/>
      <c r="O95" s="87">
        <v>1</v>
      </c>
      <c r="P95" s="25"/>
      <c r="Q95" s="87">
        <f>+S95+U95</f>
        <v>2</v>
      </c>
      <c r="R95" s="87"/>
      <c r="S95" s="87">
        <v>1</v>
      </c>
      <c r="T95" s="25"/>
      <c r="U95" s="87">
        <v>1</v>
      </c>
      <c r="V95" s="87"/>
      <c r="W95" s="87">
        <f>+Y95+AA95</f>
        <v>12</v>
      </c>
      <c r="X95" s="87"/>
      <c r="Y95" s="87">
        <v>3</v>
      </c>
      <c r="Z95" s="87"/>
      <c r="AA95" s="87">
        <f>+AC95+AE95</f>
        <v>9</v>
      </c>
      <c r="AB95" s="87"/>
      <c r="AC95" s="87">
        <v>4</v>
      </c>
      <c r="AD95" s="87"/>
      <c r="AE95" s="87">
        <f>+AG95+AI95</f>
        <v>5</v>
      </c>
      <c r="AF95" s="87"/>
      <c r="AG95" s="87">
        <v>3</v>
      </c>
      <c r="AH95" s="87"/>
      <c r="AI95" s="87">
        <v>2</v>
      </c>
      <c r="AJ95" s="25"/>
      <c r="AK95" s="25"/>
      <c r="AL95" s="25"/>
      <c r="AM95" s="25"/>
      <c r="AN95" s="25"/>
      <c r="AO95" s="25"/>
      <c r="AP95" s="25"/>
      <c r="AQ95" s="25"/>
      <c r="AR95" s="25"/>
      <c r="AS95" s="25"/>
      <c r="AT95" s="25"/>
      <c r="AU95" s="25"/>
      <c r="AV95" s="25"/>
      <c r="AW95" s="25"/>
      <c r="AX95" s="25"/>
    </row>
    <row r="96" spans="1:52" ht="13.05" customHeight="1" x14ac:dyDescent="0.3">
      <c r="A96" s="34" t="s">
        <v>146</v>
      </c>
    </row>
    <row r="97" spans="1:50" ht="13.05" customHeight="1" x14ac:dyDescent="0.3">
      <c r="A97" s="33" t="s">
        <v>138</v>
      </c>
      <c r="B97" s="33"/>
      <c r="C97" s="87">
        <f t="shared" ref="C97:C98" si="41">+E97+G97</f>
        <v>86</v>
      </c>
      <c r="D97" s="87"/>
      <c r="E97" s="87">
        <f>32+4</f>
        <v>36</v>
      </c>
      <c r="F97" s="33"/>
      <c r="G97" s="87">
        <v>50</v>
      </c>
      <c r="H97" s="33"/>
      <c r="I97" s="87">
        <f t="shared" ref="I97:I98" si="42">+K97+M97</f>
        <v>176</v>
      </c>
      <c r="J97" s="87"/>
      <c r="K97" s="87">
        <v>61</v>
      </c>
      <c r="L97" s="33"/>
      <c r="M97" s="87">
        <f t="shared" ref="M97:M98" si="43">+O97+Q97</f>
        <v>115</v>
      </c>
      <c r="N97" s="87"/>
      <c r="O97" s="87">
        <v>32</v>
      </c>
      <c r="P97" s="33"/>
      <c r="Q97" s="87">
        <f t="shared" ref="Q97:Q98" si="44">+S97+U97</f>
        <v>83</v>
      </c>
      <c r="R97" s="87"/>
      <c r="S97" s="87">
        <v>38</v>
      </c>
      <c r="T97" s="33"/>
      <c r="U97" s="87">
        <f>U91-U95</f>
        <v>45</v>
      </c>
      <c r="V97" s="87"/>
      <c r="W97" s="87">
        <f t="shared" ref="W97:W98" si="45">+Y97+AA97</f>
        <v>363</v>
      </c>
      <c r="X97" s="87"/>
      <c r="Y97" s="87">
        <f>Y91-Y95</f>
        <v>85</v>
      </c>
      <c r="Z97" s="87"/>
      <c r="AA97" s="87">
        <f t="shared" ref="AA97:AA98" si="46">+AC97+AE97</f>
        <v>278</v>
      </c>
      <c r="AB97" s="87"/>
      <c r="AC97" s="87">
        <f>AC91-AC95</f>
        <v>97</v>
      </c>
      <c r="AD97" s="87"/>
      <c r="AE97" s="87">
        <f t="shared" ref="AE97:AE98" si="47">+AG97+AI97</f>
        <v>181</v>
      </c>
      <c r="AF97" s="87"/>
      <c r="AG97" s="87">
        <f>AG91-AG95</f>
        <v>85</v>
      </c>
      <c r="AH97" s="87"/>
      <c r="AI97" s="87">
        <f>AI91-AI95</f>
        <v>96</v>
      </c>
      <c r="AJ97" s="25"/>
      <c r="AK97" s="25"/>
      <c r="AL97" s="25"/>
      <c r="AM97" s="25"/>
      <c r="AN97" s="25"/>
      <c r="AO97" s="25"/>
      <c r="AP97" s="25"/>
      <c r="AQ97" s="25"/>
      <c r="AR97" s="25"/>
      <c r="AS97" s="25"/>
      <c r="AT97" s="25"/>
      <c r="AU97" s="25"/>
      <c r="AV97" s="25"/>
      <c r="AW97" s="25"/>
      <c r="AX97" s="25"/>
    </row>
    <row r="98" spans="1:50" ht="13.5" customHeight="1" x14ac:dyDescent="0.3">
      <c r="A98" s="34" t="s">
        <v>139</v>
      </c>
      <c r="B98" s="34"/>
      <c r="C98" s="76">
        <f t="shared" si="41"/>
        <v>2</v>
      </c>
      <c r="D98" s="76"/>
      <c r="E98" s="76">
        <v>-2</v>
      </c>
      <c r="F98" s="34"/>
      <c r="G98" s="76">
        <v>4</v>
      </c>
      <c r="H98" s="34"/>
      <c r="I98" s="76">
        <f t="shared" si="42"/>
        <v>9</v>
      </c>
      <c r="J98" s="76"/>
      <c r="K98" s="76">
        <v>5</v>
      </c>
      <c r="L98" s="34"/>
      <c r="M98" s="76">
        <f t="shared" si="43"/>
        <v>4</v>
      </c>
      <c r="N98" s="76"/>
      <c r="O98" s="76">
        <v>1</v>
      </c>
      <c r="P98" s="34"/>
      <c r="Q98" s="76">
        <f t="shared" si="44"/>
        <v>3</v>
      </c>
      <c r="R98" s="76"/>
      <c r="S98" s="76">
        <v>1</v>
      </c>
      <c r="T98" s="34"/>
      <c r="U98" s="76">
        <f>U92+U95</f>
        <v>2</v>
      </c>
      <c r="V98" s="76"/>
      <c r="W98" s="76">
        <f t="shared" si="45"/>
        <v>16</v>
      </c>
      <c r="X98" s="76"/>
      <c r="Y98" s="76">
        <f>Y92+Y95</f>
        <v>-10</v>
      </c>
      <c r="Z98" s="76"/>
      <c r="AA98" s="76">
        <f t="shared" si="46"/>
        <v>26</v>
      </c>
      <c r="AB98" s="76"/>
      <c r="AC98" s="76">
        <f>AC92+AC95</f>
        <v>10</v>
      </c>
      <c r="AD98" s="76"/>
      <c r="AE98" s="76">
        <f t="shared" si="47"/>
        <v>16</v>
      </c>
      <c r="AF98" s="76"/>
      <c r="AG98" s="76">
        <f>AG92+AG95</f>
        <v>13</v>
      </c>
      <c r="AH98" s="76"/>
      <c r="AI98" s="76">
        <f>AI92+AI95</f>
        <v>3</v>
      </c>
    </row>
    <row r="99" spans="1:50" ht="13.5" customHeight="1" x14ac:dyDescent="0.3">
      <c r="A99" s="33"/>
      <c r="B99" s="33"/>
      <c r="C99" s="88"/>
      <c r="D99" s="88"/>
      <c r="E99" s="88"/>
      <c r="F99" s="33"/>
      <c r="G99" s="88"/>
      <c r="H99" s="33"/>
      <c r="I99" s="88"/>
      <c r="J99" s="88"/>
      <c r="K99" s="88"/>
      <c r="L99" s="33"/>
      <c r="M99" s="88"/>
      <c r="N99" s="88"/>
      <c r="O99" s="88"/>
      <c r="P99" s="33"/>
      <c r="Q99" s="88"/>
      <c r="R99" s="88"/>
      <c r="S99" s="88"/>
      <c r="T99" s="33"/>
      <c r="U99" s="88"/>
      <c r="V99" s="89"/>
      <c r="W99" s="88"/>
      <c r="X99" s="88"/>
      <c r="Y99" s="88"/>
      <c r="Z99" s="88"/>
      <c r="AA99" s="88"/>
      <c r="AB99" s="88"/>
      <c r="AC99" s="88"/>
      <c r="AD99" s="88"/>
      <c r="AE99" s="88"/>
      <c r="AF99" s="88"/>
      <c r="AG99" s="88"/>
      <c r="AH99" s="88"/>
      <c r="AI99" s="88"/>
      <c r="AJ99" s="25"/>
      <c r="AK99" s="25"/>
      <c r="AL99" s="25"/>
      <c r="AM99" s="25"/>
      <c r="AN99" s="25"/>
      <c r="AO99" s="25"/>
      <c r="AP99" s="25"/>
      <c r="AQ99" s="25"/>
      <c r="AR99" s="25"/>
      <c r="AS99" s="25"/>
      <c r="AT99" s="25"/>
      <c r="AU99" s="25"/>
      <c r="AV99" s="25"/>
      <c r="AW99" s="25"/>
      <c r="AX99" s="25"/>
    </row>
    <row r="100" spans="1:50" ht="13.5" customHeight="1" x14ac:dyDescent="0.3">
      <c r="A100" s="34" t="s">
        <v>143</v>
      </c>
    </row>
    <row r="101" spans="1:50" ht="13.5" customHeight="1" x14ac:dyDescent="0.3">
      <c r="A101" s="33" t="s">
        <v>138</v>
      </c>
      <c r="B101" s="33"/>
      <c r="C101" s="87">
        <f>C87+C95</f>
        <v>148</v>
      </c>
      <c r="D101" s="87"/>
      <c r="E101" s="87">
        <f>E87+E95</f>
        <v>95</v>
      </c>
      <c r="F101" s="33"/>
      <c r="G101" s="87">
        <f>G87+G95</f>
        <v>53</v>
      </c>
      <c r="H101" s="33"/>
      <c r="I101" s="87">
        <f>I87+I95</f>
        <v>515</v>
      </c>
      <c r="J101" s="87"/>
      <c r="K101" s="87">
        <f>K87+K95</f>
        <v>85</v>
      </c>
      <c r="L101" s="33"/>
      <c r="M101" s="87">
        <f>M87+M95</f>
        <v>430</v>
      </c>
      <c r="N101" s="87"/>
      <c r="O101" s="87">
        <f>O87+O95</f>
        <v>80</v>
      </c>
      <c r="P101" s="33"/>
      <c r="Q101" s="87">
        <f>Q87+Q95</f>
        <v>350</v>
      </c>
      <c r="R101" s="87"/>
      <c r="S101" s="87">
        <f>S87+S95</f>
        <v>79</v>
      </c>
      <c r="T101" s="33"/>
      <c r="U101" s="87">
        <f>U87+U95</f>
        <v>271</v>
      </c>
      <c r="V101" s="87"/>
      <c r="W101" s="87">
        <f>W87+W95</f>
        <v>374</v>
      </c>
      <c r="X101" s="87"/>
      <c r="Y101" s="87">
        <f>Y87+Y95</f>
        <v>64</v>
      </c>
      <c r="Z101" s="87"/>
      <c r="AA101" s="87">
        <f>AA87+AA95</f>
        <v>310</v>
      </c>
      <c r="AB101" s="87"/>
      <c r="AC101" s="87">
        <f>AC87+AC95</f>
        <v>143</v>
      </c>
      <c r="AD101" s="87"/>
      <c r="AE101" s="87">
        <f>AE87+AE95</f>
        <v>167</v>
      </c>
      <c r="AF101" s="87"/>
      <c r="AG101" s="87">
        <f>AG87+AG95</f>
        <v>101</v>
      </c>
      <c r="AH101" s="87"/>
      <c r="AI101" s="87">
        <f>AI87+AI95</f>
        <v>66</v>
      </c>
      <c r="AJ101" s="25"/>
      <c r="AK101" s="25"/>
      <c r="AL101" s="25"/>
      <c r="AM101" s="25"/>
      <c r="AN101" s="25"/>
      <c r="AO101" s="25"/>
      <c r="AP101" s="25"/>
      <c r="AQ101" s="25"/>
      <c r="AR101" s="25"/>
      <c r="AS101" s="25"/>
      <c r="AT101" s="25"/>
      <c r="AU101" s="25"/>
      <c r="AV101" s="25"/>
      <c r="AW101" s="25"/>
      <c r="AX101" s="25"/>
    </row>
    <row r="102" spans="1:50" x14ac:dyDescent="0.3">
      <c r="A102" s="34" t="s">
        <v>139</v>
      </c>
      <c r="B102" s="34"/>
      <c r="C102" s="76">
        <f>C88-C95</f>
        <v>-26</v>
      </c>
      <c r="D102" s="76"/>
      <c r="E102" s="76">
        <f>E88-E95</f>
        <v>-19</v>
      </c>
      <c r="F102" s="34"/>
      <c r="G102" s="76">
        <f>G88-G95</f>
        <v>-7</v>
      </c>
      <c r="H102" s="34"/>
      <c r="I102" s="76">
        <f>I88-I95</f>
        <v>-47</v>
      </c>
      <c r="J102" s="76"/>
      <c r="K102" s="76">
        <f>K88-K95</f>
        <v>-20</v>
      </c>
      <c r="L102" s="34"/>
      <c r="M102" s="76">
        <f>M88-M95</f>
        <v>-27</v>
      </c>
      <c r="N102" s="76"/>
      <c r="O102" s="76">
        <f>O88-O95</f>
        <v>-9</v>
      </c>
      <c r="P102" s="34"/>
      <c r="Q102" s="76">
        <f>Q88-Q95</f>
        <v>-18</v>
      </c>
      <c r="R102" s="76"/>
      <c r="S102" s="76">
        <f>S88-S95</f>
        <v>-10</v>
      </c>
      <c r="T102" s="34"/>
      <c r="U102" s="76">
        <f>U88-U95</f>
        <v>-8</v>
      </c>
      <c r="V102" s="76"/>
      <c r="W102" s="76">
        <f>W88-W95</f>
        <v>-63</v>
      </c>
      <c r="X102" s="76"/>
      <c r="Y102" s="76">
        <f>Y88-Y95</f>
        <v>-25</v>
      </c>
      <c r="Z102" s="76"/>
      <c r="AA102" s="76">
        <f>AA88-AA95</f>
        <v>-38</v>
      </c>
      <c r="AB102" s="76"/>
      <c r="AC102" s="76">
        <f>AC88-AC95</f>
        <v>-15</v>
      </c>
      <c r="AD102" s="76"/>
      <c r="AE102" s="76">
        <f>AE88-AE95</f>
        <v>-23</v>
      </c>
      <c r="AF102" s="76"/>
      <c r="AG102" s="76">
        <f>AG88-AG95</f>
        <v>-18</v>
      </c>
      <c r="AH102" s="76"/>
      <c r="AI102" s="76">
        <f>AI88-AI95</f>
        <v>-5</v>
      </c>
    </row>
    <row r="103" spans="1:50" x14ac:dyDescent="0.3">
      <c r="A103" s="117" t="s">
        <v>144</v>
      </c>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7"/>
      <c r="AN103" s="117"/>
      <c r="AO103" s="117"/>
      <c r="AP103" s="117"/>
      <c r="AQ103" s="117"/>
      <c r="AR103" s="117"/>
      <c r="AS103" s="117"/>
      <c r="AT103" s="117"/>
      <c r="AU103" s="117"/>
      <c r="AV103" s="117"/>
      <c r="AW103" s="117"/>
      <c r="AX103" s="117"/>
    </row>
    <row r="104" spans="1:50" ht="61.5" customHeight="1" x14ac:dyDescent="0.3">
      <c r="A104" s="119" t="s">
        <v>147</v>
      </c>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78"/>
      <c r="AE104" s="78"/>
      <c r="AF104" s="78"/>
      <c r="AG104" s="78"/>
      <c r="AH104" s="78"/>
      <c r="AI104" s="78"/>
      <c r="AJ104" s="78"/>
      <c r="AK104" s="78"/>
      <c r="AL104" s="78"/>
      <c r="AM104" s="78"/>
      <c r="AN104" s="78"/>
      <c r="AO104" s="78"/>
      <c r="AP104" s="78"/>
      <c r="AQ104" s="78"/>
      <c r="AR104" s="78"/>
      <c r="AS104" s="78"/>
      <c r="AT104" s="78"/>
      <c r="AU104" s="78"/>
      <c r="AV104" s="78"/>
      <c r="AW104" s="78"/>
      <c r="AX104" s="78"/>
    </row>
    <row r="105" spans="1:50" x14ac:dyDescent="0.3">
      <c r="U105" s="77"/>
      <c r="V105" s="35"/>
      <c r="W105" s="77"/>
      <c r="X105" s="77"/>
      <c r="Y105" s="77"/>
      <c r="Z105" s="77"/>
      <c r="AA105" s="77"/>
      <c r="AB105" s="77"/>
      <c r="AC105" s="77"/>
      <c r="AD105" s="77"/>
      <c r="AE105" s="77"/>
      <c r="AF105" s="77"/>
      <c r="AG105" s="77"/>
      <c r="AH105" s="77"/>
      <c r="AI105" s="77"/>
    </row>
    <row r="106" spans="1:50" ht="14.4" thickBot="1" x14ac:dyDescent="0.35">
      <c r="A106" s="20" t="s">
        <v>95</v>
      </c>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row>
    <row r="107" spans="1:50" ht="40.049999999999997" customHeight="1" thickTop="1" x14ac:dyDescent="0.3">
      <c r="A107" s="115" t="s">
        <v>126</v>
      </c>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row>
    <row r="108" spans="1:50" ht="6" customHeight="1" x14ac:dyDescent="0.3">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row>
    <row r="109" spans="1:50" x14ac:dyDescent="0.3">
      <c r="A109" s="23" t="s">
        <v>78</v>
      </c>
      <c r="B109" s="23"/>
      <c r="C109" s="48" t="s">
        <v>180</v>
      </c>
      <c r="D109" s="54"/>
      <c r="E109" s="48" t="s">
        <v>181</v>
      </c>
      <c r="F109" s="23"/>
      <c r="G109" s="48" t="s">
        <v>164</v>
      </c>
      <c r="H109" s="23"/>
      <c r="I109" s="48" t="s">
        <v>161</v>
      </c>
      <c r="J109" s="54"/>
      <c r="K109" s="48" t="s">
        <v>162</v>
      </c>
      <c r="L109" s="23"/>
      <c r="M109" s="48" t="s">
        <v>156</v>
      </c>
      <c r="N109" s="54"/>
      <c r="O109" s="48" t="s">
        <v>157</v>
      </c>
      <c r="P109" s="23"/>
      <c r="Q109" s="48" t="s">
        <v>149</v>
      </c>
      <c r="R109" s="54"/>
      <c r="S109" s="48" t="s">
        <v>150</v>
      </c>
      <c r="T109" s="23"/>
      <c r="U109" s="48" t="s">
        <v>137</v>
      </c>
      <c r="V109" s="23"/>
      <c r="W109" s="48" t="s">
        <v>131</v>
      </c>
      <c r="X109" s="54"/>
      <c r="Y109" s="48" t="s">
        <v>132</v>
      </c>
      <c r="Z109" s="23"/>
      <c r="AA109" s="48" t="s">
        <v>119</v>
      </c>
      <c r="AB109" s="54"/>
      <c r="AC109" s="48" t="s">
        <v>120</v>
      </c>
      <c r="AD109" s="54"/>
      <c r="AE109" s="48" t="s">
        <v>114</v>
      </c>
      <c r="AF109" s="54"/>
      <c r="AG109" s="48" t="s">
        <v>113</v>
      </c>
      <c r="AH109" s="54"/>
      <c r="AI109" s="48" t="s">
        <v>112</v>
      </c>
      <c r="AJ109" s="54"/>
      <c r="AK109" s="48" t="s">
        <v>105</v>
      </c>
      <c r="AL109" s="54"/>
      <c r="AM109" s="48" t="s">
        <v>104</v>
      </c>
      <c r="AN109" s="54"/>
      <c r="AO109" s="48" t="s">
        <v>102</v>
      </c>
      <c r="AP109" s="54"/>
      <c r="AQ109" s="48" t="s">
        <v>103</v>
      </c>
      <c r="AR109" s="23"/>
      <c r="AS109" s="48" t="s">
        <v>101</v>
      </c>
      <c r="AT109" s="23"/>
      <c r="AU109" s="24" t="s">
        <v>100</v>
      </c>
      <c r="AV109" s="23"/>
      <c r="AW109" s="24" t="s">
        <v>91</v>
      </c>
      <c r="AX109" s="23"/>
    </row>
    <row r="110" spans="1:50" ht="15" x14ac:dyDescent="0.3">
      <c r="A110" s="52" t="s">
        <v>96</v>
      </c>
      <c r="B110" s="52"/>
      <c r="C110" s="67">
        <v>7.24</v>
      </c>
      <c r="D110" s="54"/>
      <c r="E110" s="67">
        <v>6.4</v>
      </c>
      <c r="F110" s="52"/>
      <c r="G110" s="67">
        <v>8.07</v>
      </c>
      <c r="H110" s="52"/>
      <c r="I110" s="67">
        <v>10.31</v>
      </c>
      <c r="J110" s="54"/>
      <c r="K110" s="67">
        <v>8.65</v>
      </c>
      <c r="L110" s="52"/>
      <c r="M110" s="67">
        <v>10.87</v>
      </c>
      <c r="N110" s="54"/>
      <c r="O110" s="67">
        <v>9.42</v>
      </c>
      <c r="P110" s="52"/>
      <c r="Q110" s="67">
        <v>11.52</v>
      </c>
      <c r="R110" s="54"/>
      <c r="S110" s="67">
        <v>7.39</v>
      </c>
      <c r="T110" s="52"/>
      <c r="U110" s="67">
        <v>15.56</v>
      </c>
      <c r="V110" s="52"/>
      <c r="W110" s="67">
        <v>9.76</v>
      </c>
      <c r="X110" s="54"/>
      <c r="Y110" s="67">
        <v>9.56</v>
      </c>
      <c r="Z110" s="52"/>
      <c r="AA110" s="67">
        <f>9.83</f>
        <v>9.83</v>
      </c>
      <c r="AB110" s="54"/>
      <c r="AC110" s="67">
        <f>10.96</f>
        <v>10.96</v>
      </c>
      <c r="AD110" s="52"/>
      <c r="AE110" s="67">
        <f>6.78+2.46</f>
        <v>9.24</v>
      </c>
      <c r="AF110" s="54"/>
      <c r="AG110" s="67">
        <f>6.88+2.45</f>
        <v>9.33</v>
      </c>
      <c r="AH110" s="52"/>
      <c r="AI110" s="67">
        <f>6.68+2.48</f>
        <v>9.16</v>
      </c>
      <c r="AJ110" s="54"/>
      <c r="AK110" s="67">
        <f>5.09+1.92</f>
        <v>7.01</v>
      </c>
      <c r="AL110" s="54"/>
      <c r="AM110" s="67">
        <f>5.47+2.57</f>
        <v>8.0399999999999991</v>
      </c>
      <c r="AN110" s="54"/>
      <c r="AO110" s="67">
        <f>4.97+1.71</f>
        <v>6.68</v>
      </c>
      <c r="AP110" s="54"/>
      <c r="AQ110" s="67">
        <f>5.49+2.38</f>
        <v>7.87</v>
      </c>
      <c r="AR110" s="54"/>
      <c r="AS110" s="67">
        <f>4.7+1.36</f>
        <v>6.0600000000000005</v>
      </c>
      <c r="AT110" s="54"/>
      <c r="AU110" s="67">
        <f>4.7+1.31</f>
        <v>6.01</v>
      </c>
      <c r="AV110" s="54"/>
      <c r="AW110" s="67">
        <f>4.7+1.42</f>
        <v>6.12</v>
      </c>
      <c r="AX110" s="54"/>
    </row>
    <row r="111" spans="1:50" ht="15" x14ac:dyDescent="0.3">
      <c r="A111" s="25" t="s">
        <v>127</v>
      </c>
      <c r="B111" s="75"/>
      <c r="C111" s="84">
        <v>0.51</v>
      </c>
      <c r="D111" s="25"/>
      <c r="E111" s="84">
        <v>0.44</v>
      </c>
      <c r="F111" s="75"/>
      <c r="G111" s="84">
        <v>0.57999999999999996</v>
      </c>
      <c r="H111" s="75"/>
      <c r="I111" s="84">
        <v>0.57999999999999996</v>
      </c>
      <c r="J111" s="25"/>
      <c r="K111" s="84">
        <v>0.6</v>
      </c>
      <c r="L111" s="75"/>
      <c r="M111" s="84">
        <v>0.59</v>
      </c>
      <c r="N111" s="25"/>
      <c r="O111" s="84">
        <v>0.64</v>
      </c>
      <c r="P111" s="25"/>
      <c r="Q111" s="84">
        <v>0.63</v>
      </c>
      <c r="R111" s="25"/>
      <c r="S111" s="84">
        <v>0.64</v>
      </c>
      <c r="T111" s="25"/>
      <c r="U111" s="84">
        <v>0.62</v>
      </c>
      <c r="V111" s="25"/>
      <c r="W111" s="84">
        <v>0.52</v>
      </c>
      <c r="X111" s="25"/>
      <c r="Y111" s="84">
        <v>0.48</v>
      </c>
      <c r="Z111" s="25"/>
      <c r="AA111" s="84">
        <f>0.53</f>
        <v>0.53</v>
      </c>
      <c r="AB111" s="25"/>
      <c r="AC111" s="84">
        <f>0.49</f>
        <v>0.49</v>
      </c>
      <c r="AD111" s="25"/>
      <c r="AE111" s="84">
        <v>0.55000000000000004</v>
      </c>
      <c r="AF111" s="25"/>
      <c r="AG111" s="84">
        <v>0.54</v>
      </c>
      <c r="AH111" s="25"/>
      <c r="AI111" s="84">
        <v>0.56000000000000005</v>
      </c>
      <c r="AJ111" s="25"/>
      <c r="AK111" s="84">
        <v>0.54</v>
      </c>
      <c r="AL111" s="25"/>
      <c r="AM111" s="84">
        <v>0.41</v>
      </c>
      <c r="AN111" s="25"/>
      <c r="AO111" s="84">
        <v>0.59</v>
      </c>
      <c r="AP111" s="25"/>
      <c r="AQ111" s="84">
        <v>0.56000000000000005</v>
      </c>
      <c r="AR111" s="25"/>
      <c r="AS111" s="84">
        <v>0.6</v>
      </c>
      <c r="AT111" s="25"/>
      <c r="AU111" s="84">
        <v>0.66</v>
      </c>
      <c r="AV111" s="25"/>
      <c r="AW111" s="84">
        <v>0.53</v>
      </c>
      <c r="AX111" s="25"/>
    </row>
    <row r="112" spans="1:50" ht="15" x14ac:dyDescent="0.3">
      <c r="A112" s="52" t="s">
        <v>128</v>
      </c>
      <c r="B112" s="52"/>
      <c r="C112" s="68">
        <v>16.73</v>
      </c>
      <c r="D112" s="54"/>
      <c r="E112" s="68">
        <v>16.3</v>
      </c>
      <c r="F112" s="52"/>
      <c r="G112" s="68">
        <v>17.149999999999999</v>
      </c>
      <c r="H112" s="52"/>
      <c r="I112" s="68">
        <v>15.35</v>
      </c>
      <c r="J112" s="54"/>
      <c r="K112" s="68">
        <v>15.24</v>
      </c>
      <c r="L112" s="52"/>
      <c r="M112" s="68">
        <v>15.34</v>
      </c>
      <c r="N112" s="54"/>
      <c r="O112" s="68">
        <v>14.9</v>
      </c>
      <c r="P112" s="52"/>
      <c r="Q112" s="68">
        <v>15.56</v>
      </c>
      <c r="R112" s="54"/>
      <c r="S112" s="68">
        <v>15.68</v>
      </c>
      <c r="T112" s="52"/>
      <c r="U112" s="68">
        <v>15.43</v>
      </c>
      <c r="V112" s="52"/>
      <c r="W112" s="68">
        <v>13.47</v>
      </c>
      <c r="X112" s="54"/>
      <c r="Y112" s="68">
        <v>13.82</v>
      </c>
      <c r="Z112" s="52"/>
      <c r="AA112" s="68">
        <f>13.35</f>
        <v>13.35</v>
      </c>
      <c r="AB112" s="54"/>
      <c r="AC112" s="68">
        <f>13.82</f>
        <v>13.82</v>
      </c>
      <c r="AD112" s="52"/>
      <c r="AE112" s="68">
        <f>15.57-2.46</f>
        <v>13.11</v>
      </c>
      <c r="AF112" s="54"/>
      <c r="AG112" s="68">
        <f>15.5-2.45</f>
        <v>13.05</v>
      </c>
      <c r="AH112" s="52"/>
      <c r="AI112" s="68">
        <f>15.63-2.48</f>
        <v>13.15</v>
      </c>
      <c r="AJ112" s="54"/>
      <c r="AK112" s="68">
        <f>13.76-1.92</f>
        <v>11.84</v>
      </c>
      <c r="AL112" s="54"/>
      <c r="AM112" s="68">
        <f>14.57-2.57</f>
        <v>12</v>
      </c>
      <c r="AN112" s="54"/>
      <c r="AO112" s="68">
        <f>13.48-1.71</f>
        <v>11.77</v>
      </c>
      <c r="AP112" s="54"/>
      <c r="AQ112" s="68">
        <f>14.23-2.38</f>
        <v>11.850000000000001</v>
      </c>
      <c r="AR112" s="54"/>
      <c r="AS112" s="68">
        <f>13.1-1.36</f>
        <v>11.74</v>
      </c>
      <c r="AT112" s="54"/>
      <c r="AU112" s="68">
        <f>13.12-1.31</f>
        <v>11.809999999999999</v>
      </c>
      <c r="AV112" s="54"/>
      <c r="AW112" s="68">
        <f>13.1-1.42</f>
        <v>11.68</v>
      </c>
      <c r="AX112" s="54"/>
    </row>
    <row r="113" spans="1:53" x14ac:dyDescent="0.3">
      <c r="A113" s="33" t="s">
        <v>93</v>
      </c>
      <c r="B113" s="33"/>
      <c r="C113" s="85">
        <f>SUM(C110:C112)</f>
        <v>24.48</v>
      </c>
      <c r="D113" s="86"/>
      <c r="E113" s="85">
        <f>SUM(E110:E112)</f>
        <v>23.14</v>
      </c>
      <c r="F113" s="33"/>
      <c r="G113" s="85">
        <f>SUM(G110:G112)</f>
        <v>25.799999999999997</v>
      </c>
      <c r="H113" s="33"/>
      <c r="I113" s="85">
        <f>SUM(I110:I112)</f>
        <v>26.240000000000002</v>
      </c>
      <c r="J113" s="86"/>
      <c r="K113" s="85">
        <f>SUM(K110:K112)</f>
        <v>24.490000000000002</v>
      </c>
      <c r="L113" s="33"/>
      <c r="M113" s="85">
        <f>SUM(M110:M112)</f>
        <v>26.799999999999997</v>
      </c>
      <c r="N113" s="86"/>
      <c r="O113" s="85">
        <f>SUM(O110:O112)</f>
        <v>24.96</v>
      </c>
      <c r="P113" s="33"/>
      <c r="Q113" s="85">
        <f>SUM(Q110:Q112)</f>
        <v>27.71</v>
      </c>
      <c r="R113" s="86"/>
      <c r="S113" s="85">
        <f>SUM(S110:S112)</f>
        <v>23.71</v>
      </c>
      <c r="T113" s="33"/>
      <c r="U113" s="85">
        <f>SUM(U110:U112)</f>
        <v>31.61</v>
      </c>
      <c r="V113" s="33"/>
      <c r="W113" s="85">
        <f>SUM(W110:W112)</f>
        <v>23.75</v>
      </c>
      <c r="X113" s="86"/>
      <c r="Y113" s="85">
        <f>SUM(Y110:Y112)</f>
        <v>23.86</v>
      </c>
      <c r="Z113" s="33"/>
      <c r="AA113" s="85">
        <f>SUM(AA110:AA112)</f>
        <v>23.71</v>
      </c>
      <c r="AB113" s="86"/>
      <c r="AC113" s="85">
        <f>SUM(AC110:AC112)</f>
        <v>25.270000000000003</v>
      </c>
      <c r="AD113" s="33"/>
      <c r="AE113" s="85">
        <f>SUM(AE110:AE112)</f>
        <v>22.9</v>
      </c>
      <c r="AF113" s="86"/>
      <c r="AG113" s="85">
        <f>SUM(AG110:AG112)</f>
        <v>22.92</v>
      </c>
      <c r="AH113" s="33"/>
      <c r="AI113" s="85">
        <f>SUM(AI110:AI112)</f>
        <v>22.87</v>
      </c>
      <c r="AJ113" s="25"/>
      <c r="AK113" s="85">
        <f>SUM(AK110:AK112)</f>
        <v>19.39</v>
      </c>
      <c r="AL113" s="25"/>
      <c r="AM113" s="85">
        <f>SUM(AM110:AM112)</f>
        <v>20.45</v>
      </c>
      <c r="AN113" s="25"/>
      <c r="AO113" s="85">
        <f>SUM(AO110:AO112)</f>
        <v>19.04</v>
      </c>
      <c r="AP113" s="25"/>
      <c r="AQ113" s="85">
        <f>SUM(AQ110:AQ112)</f>
        <v>20.28</v>
      </c>
      <c r="AR113" s="86"/>
      <c r="AS113" s="85">
        <f>SUM(AS110:AS112)</f>
        <v>18.399999999999999</v>
      </c>
      <c r="AT113" s="86"/>
      <c r="AU113" s="85">
        <f>SUM(AU110:AU112)</f>
        <v>18.479999999999997</v>
      </c>
      <c r="AV113" s="86"/>
      <c r="AW113" s="85">
        <f>SUM(AW110:AW112)</f>
        <v>18.329999999999998</v>
      </c>
      <c r="AX113" s="86"/>
    </row>
    <row r="114" spans="1:53" x14ac:dyDescent="0.3">
      <c r="A114" s="94" t="s">
        <v>153</v>
      </c>
    </row>
    <row r="115" spans="1:53" s="55" customFormat="1" x14ac:dyDescent="0.3">
      <c r="A115" s="52" t="s">
        <v>117</v>
      </c>
      <c r="B115" s="52"/>
      <c r="C115" s="90">
        <v>-0.97</v>
      </c>
      <c r="D115" s="52"/>
      <c r="E115" s="90">
        <v>-0.94</v>
      </c>
      <c r="F115" s="52"/>
      <c r="G115" s="90">
        <v>-0.99</v>
      </c>
      <c r="H115" s="52"/>
      <c r="I115" s="90">
        <v>-1</v>
      </c>
      <c r="J115" s="52"/>
      <c r="K115" s="90">
        <v>-1.01</v>
      </c>
      <c r="L115" s="52"/>
      <c r="M115" s="90">
        <v>-1.01</v>
      </c>
      <c r="N115" s="52"/>
      <c r="O115" s="90">
        <v>-1.0900000000000001</v>
      </c>
      <c r="P115" s="52"/>
      <c r="Q115" s="90">
        <v>-0.98</v>
      </c>
      <c r="R115" s="52"/>
      <c r="S115" s="90">
        <v>-0.91</v>
      </c>
      <c r="T115" s="52"/>
      <c r="U115" s="90">
        <v>-1.19</v>
      </c>
      <c r="V115" s="52"/>
      <c r="W115" s="90">
        <v>-0.92</v>
      </c>
      <c r="X115" s="52"/>
      <c r="Y115" s="90">
        <v>-0.76</v>
      </c>
      <c r="Z115" s="52"/>
      <c r="AA115" s="90">
        <v>-0.98</v>
      </c>
      <c r="AB115" s="52"/>
      <c r="AC115" s="90">
        <v>-0.97</v>
      </c>
      <c r="AD115" s="52"/>
      <c r="AE115" s="90">
        <v>-0.96</v>
      </c>
      <c r="AF115" s="52"/>
      <c r="AG115" s="90">
        <v>-1.03</v>
      </c>
      <c r="AH115" s="52"/>
      <c r="AI115" s="90">
        <v>-0.9</v>
      </c>
      <c r="AJ115" s="52"/>
      <c r="AK115" s="90">
        <v>-0.68</v>
      </c>
      <c r="AL115" s="52"/>
      <c r="AM115" s="90">
        <v>-0.82</v>
      </c>
      <c r="AN115" s="52"/>
      <c r="AO115" s="90">
        <v>-0.63</v>
      </c>
      <c r="AP115" s="52"/>
      <c r="AQ115" s="90">
        <v>-0.69</v>
      </c>
      <c r="AR115" s="52"/>
      <c r="AS115" s="90">
        <v>-0.6</v>
      </c>
      <c r="AT115" s="52"/>
      <c r="AU115" s="90">
        <v>-0.63</v>
      </c>
      <c r="AV115" s="52"/>
      <c r="AW115" s="90">
        <v>-0.56000000000000005</v>
      </c>
      <c r="AX115" s="52"/>
      <c r="AY115" s="52"/>
      <c r="AZ115" s="52"/>
    </row>
    <row r="116" spans="1:53" s="55" customFormat="1" x14ac:dyDescent="0.3">
      <c r="A116" s="31" t="s">
        <v>118</v>
      </c>
      <c r="B116" s="65"/>
      <c r="C116" s="64">
        <v>-1.58</v>
      </c>
      <c r="D116" s="70"/>
      <c r="E116" s="64">
        <v>-1.62</v>
      </c>
      <c r="F116" s="65"/>
      <c r="G116" s="64">
        <v>-1.55</v>
      </c>
      <c r="H116" s="65"/>
      <c r="I116" s="64">
        <v>-1.25</v>
      </c>
      <c r="J116" s="70"/>
      <c r="K116" s="64">
        <v>-1.32</v>
      </c>
      <c r="L116" s="65"/>
      <c r="M116" s="64">
        <v>-1.25</v>
      </c>
      <c r="N116" s="70"/>
      <c r="O116" s="64">
        <v>-1.3</v>
      </c>
      <c r="P116" s="65"/>
      <c r="Q116" s="64">
        <v>-1.21</v>
      </c>
      <c r="R116" s="70"/>
      <c r="S116" s="64">
        <v>-1.24</v>
      </c>
      <c r="T116" s="65"/>
      <c r="U116" s="64">
        <v>-1.04</v>
      </c>
      <c r="V116" s="65"/>
      <c r="W116" s="64">
        <v>-1.31</v>
      </c>
      <c r="X116" s="70"/>
      <c r="Y116" s="64">
        <v>-1.1399999999999999</v>
      </c>
      <c r="Z116" s="65"/>
      <c r="AA116" s="64">
        <v>-1.37</v>
      </c>
      <c r="AB116" s="70"/>
      <c r="AC116" s="64">
        <v>-1.19</v>
      </c>
      <c r="AD116" s="65"/>
      <c r="AE116" s="64">
        <v>-1.49</v>
      </c>
      <c r="AF116" s="70"/>
      <c r="AG116" s="64">
        <v>-1.55</v>
      </c>
      <c r="AH116" s="71"/>
      <c r="AI116" s="64">
        <v>-1.4</v>
      </c>
      <c r="AJ116" s="70"/>
      <c r="AK116" s="64">
        <v>-1.1499999999999999</v>
      </c>
      <c r="AL116" s="70"/>
      <c r="AM116" s="64">
        <v>-1.31</v>
      </c>
      <c r="AN116" s="70"/>
      <c r="AO116" s="64">
        <v>-1.0900000000000001</v>
      </c>
      <c r="AP116" s="70"/>
      <c r="AQ116" s="64">
        <v>-1.1499999999999999</v>
      </c>
      <c r="AR116" s="70"/>
      <c r="AS116" s="64">
        <v>-1.06</v>
      </c>
      <c r="AT116" s="70"/>
      <c r="AU116" s="64">
        <v>-1.1000000000000001</v>
      </c>
      <c r="AV116" s="70"/>
      <c r="AW116" s="64">
        <v>-1.05</v>
      </c>
      <c r="AX116" s="70"/>
      <c r="AY116" s="52"/>
      <c r="AZ116" s="52"/>
    </row>
    <row r="117" spans="1:53" x14ac:dyDescent="0.3">
      <c r="A117" s="49" t="s">
        <v>106</v>
      </c>
      <c r="B117" s="49"/>
      <c r="C117" s="91">
        <f>SUM(C115:C116)</f>
        <v>-2.5499999999999998</v>
      </c>
      <c r="D117" s="92"/>
      <c r="E117" s="91">
        <f>SUM(E115:E116)</f>
        <v>-2.56</v>
      </c>
      <c r="F117" s="49"/>
      <c r="G117" s="91">
        <f>SUM(G115:G116)</f>
        <v>-2.54</v>
      </c>
      <c r="H117" s="49"/>
      <c r="I117" s="91">
        <f>SUM(I115:I116)</f>
        <v>-2.25</v>
      </c>
      <c r="J117" s="92"/>
      <c r="K117" s="91">
        <f>SUM(K115:K116)</f>
        <v>-2.33</v>
      </c>
      <c r="L117" s="49"/>
      <c r="M117" s="91">
        <f>SUM(M115:M116)</f>
        <v>-2.2599999999999998</v>
      </c>
      <c r="N117" s="92"/>
      <c r="O117" s="91">
        <f>SUM(O115:O116)</f>
        <v>-2.39</v>
      </c>
      <c r="P117" s="49"/>
      <c r="Q117" s="91">
        <f>SUM(Q115:Q116)</f>
        <v>-2.19</v>
      </c>
      <c r="R117" s="92"/>
      <c r="S117" s="91">
        <f>SUM(S115:S116)</f>
        <v>-2.15</v>
      </c>
      <c r="T117" s="49"/>
      <c r="U117" s="91">
        <f>SUM(U115:U116)</f>
        <v>-2.23</v>
      </c>
      <c r="V117" s="49"/>
      <c r="W117" s="91">
        <f>SUM(W115:W116)</f>
        <v>-2.23</v>
      </c>
      <c r="X117" s="92"/>
      <c r="Y117" s="91">
        <f>SUM(Y115:Y116)</f>
        <v>-1.9</v>
      </c>
      <c r="Z117" s="49"/>
      <c r="AA117" s="91">
        <f>SUM(AA115:AA116)</f>
        <v>-2.35</v>
      </c>
      <c r="AB117" s="92"/>
      <c r="AC117" s="91">
        <f>SUM(AC115:AC116)</f>
        <v>-2.16</v>
      </c>
      <c r="AD117" s="49"/>
      <c r="AE117" s="91">
        <v>-2.4500000000000002</v>
      </c>
      <c r="AF117" s="92"/>
      <c r="AG117" s="91">
        <v>-2.58</v>
      </c>
      <c r="AH117" s="92"/>
      <c r="AI117" s="91">
        <v>-2.2999999999999998</v>
      </c>
      <c r="AJ117" s="92"/>
      <c r="AK117" s="91">
        <v>-1.83</v>
      </c>
      <c r="AL117" s="92"/>
      <c r="AM117" s="91">
        <v>-2.13</v>
      </c>
      <c r="AN117" s="92"/>
      <c r="AO117" s="91">
        <v>-1.72</v>
      </c>
      <c r="AP117" s="92"/>
      <c r="AQ117" s="91">
        <v>-1.84</v>
      </c>
      <c r="AR117" s="92"/>
      <c r="AS117" s="91">
        <v>-1.66</v>
      </c>
      <c r="AT117" s="92"/>
      <c r="AU117" s="91">
        <v>-1.73</v>
      </c>
      <c r="AV117" s="92"/>
      <c r="AW117" s="91">
        <v>-1.61</v>
      </c>
      <c r="AX117" s="92"/>
      <c r="AY117" s="52"/>
      <c r="AZ117" s="52"/>
      <c r="BA117" s="55"/>
    </row>
    <row r="118" spans="1:53" ht="15" x14ac:dyDescent="0.3">
      <c r="A118" s="25" t="s">
        <v>107</v>
      </c>
      <c r="B118" s="25"/>
      <c r="C118" s="36">
        <f>C110+C115</f>
        <v>6.2700000000000005</v>
      </c>
      <c r="D118" s="31"/>
      <c r="E118" s="36">
        <f>E110+E115</f>
        <v>5.4600000000000009</v>
      </c>
      <c r="F118" s="25"/>
      <c r="G118" s="36">
        <f>G110+G115</f>
        <v>7.08</v>
      </c>
      <c r="H118" s="25"/>
      <c r="I118" s="36">
        <f>I110+I115</f>
        <v>9.31</v>
      </c>
      <c r="J118" s="31"/>
      <c r="K118" s="36">
        <f>K110+K115</f>
        <v>7.6400000000000006</v>
      </c>
      <c r="L118" s="25"/>
      <c r="M118" s="36">
        <f>M110+M115</f>
        <v>9.86</v>
      </c>
      <c r="N118" s="31"/>
      <c r="O118" s="36">
        <f>O110+O115</f>
        <v>8.33</v>
      </c>
      <c r="P118" s="25"/>
      <c r="Q118" s="36">
        <f>Q110+Q115</f>
        <v>10.54</v>
      </c>
      <c r="R118" s="31"/>
      <c r="S118" s="36">
        <f>S110+S115</f>
        <v>6.4799999999999995</v>
      </c>
      <c r="T118" s="25"/>
      <c r="U118" s="36">
        <f>U110+U115</f>
        <v>14.370000000000001</v>
      </c>
      <c r="V118" s="25"/>
      <c r="W118" s="36">
        <f>W110+W115</f>
        <v>8.84</v>
      </c>
      <c r="X118" s="31"/>
      <c r="Y118" s="36">
        <f>Y110+Y115</f>
        <v>8.8000000000000007</v>
      </c>
      <c r="Z118" s="25"/>
      <c r="AA118" s="36">
        <f>AA110+AA115</f>
        <v>8.85</v>
      </c>
      <c r="AB118" s="31"/>
      <c r="AC118" s="36">
        <f>AC110+AC115</f>
        <v>9.99</v>
      </c>
      <c r="AD118" s="25"/>
      <c r="AE118" s="36">
        <f>AE110+AE115</f>
        <v>8.2800000000000011</v>
      </c>
      <c r="AF118" s="31"/>
      <c r="AG118" s="36">
        <f>AG110+AG115</f>
        <v>8.3000000000000007</v>
      </c>
      <c r="AH118" s="25"/>
      <c r="AI118" s="36">
        <f>AI110+AI115</f>
        <v>8.26</v>
      </c>
      <c r="AJ118" s="31"/>
      <c r="AK118" s="36">
        <f>AK110+AK115</f>
        <v>6.33</v>
      </c>
      <c r="AL118" s="31"/>
      <c r="AM118" s="36">
        <f>AM110+AM115</f>
        <v>7.2199999999999989</v>
      </c>
      <c r="AN118" s="31"/>
      <c r="AO118" s="36">
        <f>AO110+AO115</f>
        <v>6.05</v>
      </c>
      <c r="AP118" s="31"/>
      <c r="AQ118" s="36">
        <f>AQ110+AQ115</f>
        <v>7.18</v>
      </c>
      <c r="AR118" s="31"/>
      <c r="AS118" s="36">
        <f>AS110+AS115</f>
        <v>5.4600000000000009</v>
      </c>
      <c r="AT118" s="31"/>
      <c r="AU118" s="36">
        <f>AU110+AU115</f>
        <v>5.38</v>
      </c>
      <c r="AV118" s="31"/>
      <c r="AW118" s="36">
        <f>AW110+AW115</f>
        <v>5.5600000000000005</v>
      </c>
      <c r="AX118" s="31"/>
    </row>
    <row r="119" spans="1:53" x14ac:dyDescent="0.3">
      <c r="A119" s="52" t="s">
        <v>108</v>
      </c>
      <c r="B119" s="52"/>
      <c r="C119" s="69">
        <f>C111</f>
        <v>0.51</v>
      </c>
      <c r="D119" s="65"/>
      <c r="E119" s="69">
        <f>E111</f>
        <v>0.44</v>
      </c>
      <c r="F119" s="52"/>
      <c r="G119" s="69">
        <f>G111</f>
        <v>0.57999999999999996</v>
      </c>
      <c r="H119" s="52"/>
      <c r="I119" s="69">
        <f>I111</f>
        <v>0.57999999999999996</v>
      </c>
      <c r="J119" s="65"/>
      <c r="K119" s="69">
        <f>K111</f>
        <v>0.6</v>
      </c>
      <c r="L119" s="52"/>
      <c r="M119" s="69">
        <f>M111</f>
        <v>0.59</v>
      </c>
      <c r="N119" s="65"/>
      <c r="O119" s="69">
        <f>O111</f>
        <v>0.64</v>
      </c>
      <c r="P119" s="52"/>
      <c r="Q119" s="69">
        <f>Q111</f>
        <v>0.63</v>
      </c>
      <c r="R119" s="65"/>
      <c r="S119" s="69">
        <f>S111</f>
        <v>0.64</v>
      </c>
      <c r="T119" s="52"/>
      <c r="U119" s="69">
        <f>U111</f>
        <v>0.62</v>
      </c>
      <c r="V119" s="52"/>
      <c r="W119" s="69">
        <f>W111</f>
        <v>0.52</v>
      </c>
      <c r="X119" s="65"/>
      <c r="Y119" s="69">
        <f>Y111</f>
        <v>0.48</v>
      </c>
      <c r="Z119" s="52"/>
      <c r="AA119" s="69">
        <f>AA111</f>
        <v>0.53</v>
      </c>
      <c r="AB119" s="65"/>
      <c r="AC119" s="69">
        <f>AC111</f>
        <v>0.49</v>
      </c>
      <c r="AD119" s="52"/>
      <c r="AE119" s="69">
        <f>AE111</f>
        <v>0.55000000000000004</v>
      </c>
      <c r="AF119" s="65"/>
      <c r="AG119" s="69">
        <f>AG111</f>
        <v>0.54</v>
      </c>
      <c r="AH119" s="52"/>
      <c r="AI119" s="69">
        <f>AI111</f>
        <v>0.56000000000000005</v>
      </c>
      <c r="AJ119" s="65"/>
      <c r="AK119" s="69">
        <f>AK111</f>
        <v>0.54</v>
      </c>
      <c r="AL119" s="65"/>
      <c r="AM119" s="69">
        <f>AM111</f>
        <v>0.41</v>
      </c>
      <c r="AN119" s="65"/>
      <c r="AO119" s="69">
        <f>AO111</f>
        <v>0.59</v>
      </c>
      <c r="AP119" s="65"/>
      <c r="AQ119" s="69">
        <f>AQ111</f>
        <v>0.56000000000000005</v>
      </c>
      <c r="AR119" s="65"/>
      <c r="AS119" s="69">
        <f>AS111</f>
        <v>0.6</v>
      </c>
      <c r="AT119" s="65"/>
      <c r="AU119" s="69">
        <f>AU111</f>
        <v>0.66</v>
      </c>
      <c r="AV119" s="65"/>
      <c r="AW119" s="69">
        <f>AW111</f>
        <v>0.53</v>
      </c>
      <c r="AX119" s="65"/>
    </row>
    <row r="120" spans="1:53" ht="15" x14ac:dyDescent="0.3">
      <c r="A120" s="25" t="s">
        <v>109</v>
      </c>
      <c r="B120" s="25"/>
      <c r="C120" s="46">
        <f>C112+C116</f>
        <v>15.15</v>
      </c>
      <c r="D120" s="31"/>
      <c r="E120" s="46">
        <f>E112+E116</f>
        <v>14.68</v>
      </c>
      <c r="F120" s="25"/>
      <c r="G120" s="46">
        <f>G112+G116</f>
        <v>15.599999999999998</v>
      </c>
      <c r="H120" s="25"/>
      <c r="I120" s="46">
        <f>I112+I116</f>
        <v>14.1</v>
      </c>
      <c r="J120" s="31"/>
      <c r="K120" s="46">
        <f>K112+K116</f>
        <v>13.92</v>
      </c>
      <c r="L120" s="25"/>
      <c r="M120" s="46">
        <f>M112+M116</f>
        <v>14.09</v>
      </c>
      <c r="N120" s="31"/>
      <c r="O120" s="46">
        <f>O112+O116</f>
        <v>13.6</v>
      </c>
      <c r="P120" s="25"/>
      <c r="Q120" s="46">
        <f>Q112+Q116</f>
        <v>14.350000000000001</v>
      </c>
      <c r="R120" s="31"/>
      <c r="S120" s="46">
        <f>S112+S116</f>
        <v>14.44</v>
      </c>
      <c r="T120" s="25"/>
      <c r="U120" s="46">
        <f>U112+U116</f>
        <v>14.39</v>
      </c>
      <c r="V120" s="25"/>
      <c r="W120" s="46">
        <f>W112+W116</f>
        <v>12.16</v>
      </c>
      <c r="X120" s="31"/>
      <c r="Y120" s="46">
        <f>Y112+Y116</f>
        <v>12.68</v>
      </c>
      <c r="Z120" s="25"/>
      <c r="AA120" s="46">
        <f>AA112+AA116</f>
        <v>11.98</v>
      </c>
      <c r="AB120" s="31"/>
      <c r="AC120" s="46">
        <f>AC112+AC116</f>
        <v>12.63</v>
      </c>
      <c r="AD120" s="25"/>
      <c r="AE120" s="46">
        <f>AE112+AE116</f>
        <v>11.62</v>
      </c>
      <c r="AF120" s="31"/>
      <c r="AG120" s="46">
        <f>AG112+AG116</f>
        <v>11.5</v>
      </c>
      <c r="AH120" s="25"/>
      <c r="AI120" s="46">
        <f>AI112+AI116</f>
        <v>11.75</v>
      </c>
      <c r="AJ120" s="31"/>
      <c r="AK120" s="46">
        <f>AK112+AK116</f>
        <v>10.69</v>
      </c>
      <c r="AL120" s="31"/>
      <c r="AM120" s="46">
        <f>AM112+AM116</f>
        <v>10.69</v>
      </c>
      <c r="AN120" s="31"/>
      <c r="AO120" s="46">
        <f>AO112+AO116</f>
        <v>10.68</v>
      </c>
      <c r="AP120" s="31"/>
      <c r="AQ120" s="46">
        <f>AQ112+AQ116</f>
        <v>10.700000000000001</v>
      </c>
      <c r="AR120" s="31"/>
      <c r="AS120" s="46">
        <f>AS112+AS116</f>
        <v>10.68</v>
      </c>
      <c r="AT120" s="31"/>
      <c r="AU120" s="46">
        <f>AU112+AU116</f>
        <v>10.709999999999999</v>
      </c>
      <c r="AV120" s="31"/>
      <c r="AW120" s="46">
        <f>AW112+AW116</f>
        <v>10.629999999999999</v>
      </c>
      <c r="AX120" s="31"/>
    </row>
    <row r="121" spans="1:53" s="35" customFormat="1" ht="14.4" thickBot="1" x14ac:dyDescent="0.35">
      <c r="A121" s="49" t="s">
        <v>110</v>
      </c>
      <c r="B121" s="49"/>
      <c r="C121" s="93">
        <f>C113+C117</f>
        <v>21.93</v>
      </c>
      <c r="D121" s="49"/>
      <c r="E121" s="93">
        <f>E113+E117</f>
        <v>20.580000000000002</v>
      </c>
      <c r="F121" s="49"/>
      <c r="G121" s="93">
        <f>G113+G117</f>
        <v>23.259999999999998</v>
      </c>
      <c r="H121" s="49"/>
      <c r="I121" s="93">
        <f>I113+I117</f>
        <v>23.990000000000002</v>
      </c>
      <c r="J121" s="49"/>
      <c r="K121" s="93">
        <f>K113+K117</f>
        <v>22.160000000000004</v>
      </c>
      <c r="L121" s="49"/>
      <c r="M121" s="93">
        <f>M113+M117</f>
        <v>24.54</v>
      </c>
      <c r="N121" s="49"/>
      <c r="O121" s="93">
        <f>O113+O117</f>
        <v>22.57</v>
      </c>
      <c r="P121" s="49"/>
      <c r="Q121" s="93">
        <f>Q113+Q117</f>
        <v>25.52</v>
      </c>
      <c r="R121" s="49"/>
      <c r="S121" s="93">
        <f>S113+S117</f>
        <v>21.560000000000002</v>
      </c>
      <c r="T121" s="49"/>
      <c r="U121" s="93">
        <f>U113+U117</f>
        <v>29.38</v>
      </c>
      <c r="V121" s="49"/>
      <c r="W121" s="93">
        <f>W113+W117</f>
        <v>21.52</v>
      </c>
      <c r="X121" s="49"/>
      <c r="Y121" s="93">
        <f>Y113+Y117</f>
        <v>21.96</v>
      </c>
      <c r="Z121" s="49"/>
      <c r="AA121" s="93">
        <f>AA113+AA117</f>
        <v>21.36</v>
      </c>
      <c r="AB121" s="49"/>
      <c r="AC121" s="93">
        <f>AC113+AC117</f>
        <v>23.110000000000003</v>
      </c>
      <c r="AD121" s="49"/>
      <c r="AE121" s="93">
        <f>AE113+AE117</f>
        <v>20.45</v>
      </c>
      <c r="AF121" s="49"/>
      <c r="AG121" s="93">
        <f>AG113+AG117</f>
        <v>20.340000000000003</v>
      </c>
      <c r="AH121" s="49"/>
      <c r="AI121" s="93">
        <f>AI113+AI117</f>
        <v>20.57</v>
      </c>
      <c r="AJ121" s="49"/>
      <c r="AK121" s="93">
        <f>AK113+AK117</f>
        <v>17.560000000000002</v>
      </c>
      <c r="AL121" s="49"/>
      <c r="AM121" s="93">
        <f>AM113+AM117</f>
        <v>18.32</v>
      </c>
      <c r="AN121" s="49"/>
      <c r="AO121" s="93">
        <f>AO113+AO117</f>
        <v>17.32</v>
      </c>
      <c r="AP121" s="49"/>
      <c r="AQ121" s="93">
        <f>AQ113+AQ117</f>
        <v>18.440000000000001</v>
      </c>
      <c r="AR121" s="49"/>
      <c r="AS121" s="93">
        <f>AS113+AS117</f>
        <v>16.739999999999998</v>
      </c>
      <c r="AT121" s="49"/>
      <c r="AU121" s="93">
        <f>AU113+AU117</f>
        <v>16.749999999999996</v>
      </c>
      <c r="AV121" s="49"/>
      <c r="AW121" s="93">
        <f>AW113+AW117</f>
        <v>16.72</v>
      </c>
      <c r="AX121" s="49"/>
      <c r="AY121" s="34"/>
      <c r="AZ121" s="34"/>
    </row>
    <row r="122" spans="1:53" s="50" customFormat="1" ht="13.5" customHeight="1" thickTop="1" x14ac:dyDescent="0.3">
      <c r="A122" s="113" t="s">
        <v>122</v>
      </c>
      <c r="B122" s="113"/>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49"/>
      <c r="AZ122" s="49"/>
    </row>
    <row r="123" spans="1:53" s="35" customFormat="1" ht="13.05" customHeight="1" x14ac:dyDescent="0.3">
      <c r="A123" s="113" t="s">
        <v>130</v>
      </c>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34"/>
      <c r="AZ123" s="34"/>
    </row>
    <row r="124" spans="1:53" s="50" customFormat="1" ht="13.05" customHeight="1" x14ac:dyDescent="0.3">
      <c r="A124" s="112" t="s">
        <v>129</v>
      </c>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49"/>
      <c r="AZ124" s="49"/>
    </row>
    <row r="125" spans="1:53" x14ac:dyDescent="0.3">
      <c r="AQ125" s="63"/>
    </row>
    <row r="126" spans="1:53" ht="14.4" thickBot="1" x14ac:dyDescent="0.35">
      <c r="A126" s="79" t="s">
        <v>71</v>
      </c>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row>
    <row r="127" spans="1:53" ht="30" customHeight="1" thickTop="1" x14ac:dyDescent="0.3">
      <c r="A127" s="116" t="s">
        <v>145</v>
      </c>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row>
    <row r="128" spans="1:53" ht="13.2" customHeight="1" x14ac:dyDescent="0.3">
      <c r="A128" s="114" t="s">
        <v>79</v>
      </c>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4"/>
    </row>
    <row r="129" spans="1:52" ht="6" customHeight="1" x14ac:dyDescent="0.3">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row>
    <row r="130" spans="1:52" x14ac:dyDescent="0.3">
      <c r="A130" s="23" t="s">
        <v>58</v>
      </c>
      <c r="B130" s="23"/>
      <c r="C130" s="24" t="s">
        <v>180</v>
      </c>
      <c r="D130" s="23"/>
      <c r="E130" s="24" t="s">
        <v>181</v>
      </c>
      <c r="F130" s="23"/>
      <c r="G130" s="24" t="s">
        <v>164</v>
      </c>
      <c r="H130" s="23"/>
      <c r="I130" s="24" t="s">
        <v>161</v>
      </c>
      <c r="J130" s="23"/>
      <c r="K130" s="24" t="s">
        <v>162</v>
      </c>
      <c r="L130" s="23"/>
      <c r="M130" s="24" t="s">
        <v>156</v>
      </c>
      <c r="N130" s="23"/>
      <c r="O130" s="24" t="s">
        <v>157</v>
      </c>
      <c r="P130" s="23"/>
      <c r="Q130" s="24" t="s">
        <v>149</v>
      </c>
      <c r="R130" s="23"/>
      <c r="S130" s="24" t="s">
        <v>150</v>
      </c>
      <c r="T130" s="23"/>
      <c r="U130" s="24" t="s">
        <v>137</v>
      </c>
      <c r="V130" s="23"/>
      <c r="W130" s="24" t="s">
        <v>131</v>
      </c>
      <c r="X130" s="23"/>
      <c r="Y130" s="24" t="s">
        <v>132</v>
      </c>
      <c r="Z130" s="23"/>
      <c r="AA130" s="24" t="s">
        <v>119</v>
      </c>
      <c r="AB130" s="23"/>
      <c r="AC130" s="24" t="s">
        <v>120</v>
      </c>
      <c r="AD130" s="23"/>
      <c r="AE130" s="24" t="s">
        <v>114</v>
      </c>
      <c r="AF130" s="23"/>
      <c r="AG130" s="24" t="s">
        <v>113</v>
      </c>
      <c r="AH130" s="23"/>
      <c r="AI130" s="24" t="s">
        <v>112</v>
      </c>
      <c r="AJ130" s="23"/>
      <c r="AK130" s="24" t="s">
        <v>105</v>
      </c>
      <c r="AL130" s="23"/>
      <c r="AM130" s="24" t="s">
        <v>104</v>
      </c>
      <c r="AN130" s="23"/>
      <c r="AO130" s="24" t="s">
        <v>102</v>
      </c>
      <c r="AP130" s="23"/>
      <c r="AQ130" s="24" t="s">
        <v>103</v>
      </c>
      <c r="AR130" s="23"/>
      <c r="AS130" s="24" t="s">
        <v>101</v>
      </c>
      <c r="AT130" s="23"/>
      <c r="AU130" s="24" t="s">
        <v>100</v>
      </c>
      <c r="AV130" s="23"/>
      <c r="AW130" s="24" t="s">
        <v>91</v>
      </c>
      <c r="AX130" s="23"/>
    </row>
    <row r="131" spans="1:52" x14ac:dyDescent="0.3">
      <c r="A131" s="25" t="s">
        <v>26</v>
      </c>
      <c r="B131" s="25"/>
      <c r="C131" s="26">
        <f t="shared" ref="C131:C134" si="48">E131+G131</f>
        <v>120</v>
      </c>
      <c r="D131" s="25"/>
      <c r="E131" s="26">
        <v>63</v>
      </c>
      <c r="F131" s="25"/>
      <c r="G131" s="26">
        <v>57</v>
      </c>
      <c r="H131" s="25"/>
      <c r="I131" s="26">
        <f t="shared" ref="I131:I134" si="49">K131+M131</f>
        <v>267</v>
      </c>
      <c r="J131" s="25"/>
      <c r="K131" s="26">
        <v>66</v>
      </c>
      <c r="L131" s="25"/>
      <c r="M131" s="26">
        <f t="shared" ref="M131:M134" si="50">O131+Q131</f>
        <v>201</v>
      </c>
      <c r="N131" s="25"/>
      <c r="O131" s="26">
        <v>65</v>
      </c>
      <c r="P131" s="25"/>
      <c r="Q131" s="26">
        <f t="shared" ref="Q131:Q134" si="51">S131+U131</f>
        <v>136</v>
      </c>
      <c r="R131" s="25"/>
      <c r="S131" s="26">
        <v>71</v>
      </c>
      <c r="T131" s="25"/>
      <c r="U131" s="26">
        <f>65</f>
        <v>65</v>
      </c>
      <c r="V131" s="25"/>
      <c r="W131" s="26">
        <f t="shared" ref="W131:W134" si="52">Y131+AA131</f>
        <v>222</v>
      </c>
      <c r="X131" s="25"/>
      <c r="Y131" s="26">
        <v>59</v>
      </c>
      <c r="Z131" s="25"/>
      <c r="AA131" s="26">
        <f t="shared" ref="AA131:AA134" si="53">AC131+AE131</f>
        <v>163</v>
      </c>
      <c r="AB131" s="25"/>
      <c r="AC131" s="26">
        <v>59</v>
      </c>
      <c r="AD131" s="25"/>
      <c r="AE131" s="26">
        <f t="shared" ref="AE131:AE134" si="54">AG131+AI131</f>
        <v>104</v>
      </c>
      <c r="AF131" s="25"/>
      <c r="AG131" s="26">
        <v>56</v>
      </c>
      <c r="AH131" s="25"/>
      <c r="AI131" s="26">
        <v>48</v>
      </c>
      <c r="AJ131" s="25"/>
      <c r="AK131" s="26">
        <f t="shared" ref="AK131:AK134" si="55">AM131+AO131</f>
        <v>200</v>
      </c>
      <c r="AL131" s="25"/>
      <c r="AM131" s="26">
        <v>53</v>
      </c>
      <c r="AN131" s="25"/>
      <c r="AO131" s="26">
        <f t="shared" ref="AO131:AO134" si="56">AQ131+AS131</f>
        <v>147</v>
      </c>
      <c r="AP131" s="25"/>
      <c r="AQ131" s="26">
        <v>51</v>
      </c>
      <c r="AR131" s="25"/>
      <c r="AS131" s="26">
        <f t="shared" ref="AS131:AS134" si="57">AU131+AW131</f>
        <v>96</v>
      </c>
      <c r="AT131" s="25"/>
      <c r="AU131" s="26">
        <v>48</v>
      </c>
      <c r="AV131" s="25"/>
      <c r="AW131" s="26">
        <f>48</f>
        <v>48</v>
      </c>
      <c r="AX131" s="25"/>
    </row>
    <row r="132" spans="1:52" x14ac:dyDescent="0.3">
      <c r="A132" s="29" t="s">
        <v>125</v>
      </c>
      <c r="B132" s="29"/>
      <c r="C132" s="30">
        <f t="shared" si="48"/>
        <v>-11</v>
      </c>
      <c r="D132" s="29"/>
      <c r="E132" s="30">
        <v>-6</v>
      </c>
      <c r="F132" s="29"/>
      <c r="G132" s="30">
        <v>-5</v>
      </c>
      <c r="H132" s="29"/>
      <c r="I132" s="30">
        <f t="shared" si="49"/>
        <v>-27</v>
      </c>
      <c r="J132" s="29"/>
      <c r="K132" s="30">
        <v>-6</v>
      </c>
      <c r="L132" s="29"/>
      <c r="M132" s="30">
        <f t="shared" si="50"/>
        <v>-21</v>
      </c>
      <c r="N132" s="29"/>
      <c r="O132" s="30">
        <v>-6</v>
      </c>
      <c r="P132" s="29"/>
      <c r="Q132" s="30">
        <f t="shared" si="51"/>
        <v>-15</v>
      </c>
      <c r="R132" s="29"/>
      <c r="S132" s="30">
        <v>-8</v>
      </c>
      <c r="T132" s="29"/>
      <c r="U132" s="30">
        <v>-7</v>
      </c>
      <c r="V132" s="29"/>
      <c r="W132" s="30">
        <f t="shared" ref="W132:W133" si="58">Y132+AA132</f>
        <v>-17</v>
      </c>
      <c r="X132" s="29"/>
      <c r="Y132" s="30">
        <v>-4</v>
      </c>
      <c r="Z132" s="29"/>
      <c r="AA132" s="30">
        <f t="shared" ref="AA132:AA133" si="59">AC132+AE132</f>
        <v>-13</v>
      </c>
      <c r="AB132" s="29"/>
      <c r="AC132" s="30">
        <v>-5</v>
      </c>
      <c r="AD132" s="29"/>
      <c r="AE132" s="30">
        <f t="shared" ref="AE132:AE133" si="60">AG132+AI132</f>
        <v>-8</v>
      </c>
      <c r="AF132" s="29"/>
      <c r="AG132" s="30">
        <v>-4</v>
      </c>
      <c r="AH132" s="29"/>
      <c r="AI132" s="30">
        <v>-4</v>
      </c>
      <c r="AJ132" s="29"/>
      <c r="AK132" s="30">
        <f t="shared" ref="AK132" si="61">AM132+AO132</f>
        <v>-14</v>
      </c>
      <c r="AL132" s="29"/>
      <c r="AM132" s="30">
        <v>-4</v>
      </c>
      <c r="AN132" s="29"/>
      <c r="AO132" s="30">
        <f t="shared" ref="AO132" si="62">AQ132+AS132</f>
        <v>-10</v>
      </c>
      <c r="AP132" s="29"/>
      <c r="AQ132" s="30">
        <v>-4</v>
      </c>
      <c r="AR132" s="29"/>
      <c r="AS132" s="30">
        <f t="shared" ref="AS132" si="63">AU132+AW132</f>
        <v>-6</v>
      </c>
      <c r="AT132" s="29"/>
      <c r="AU132" s="30">
        <v>-4</v>
      </c>
      <c r="AV132" s="29"/>
      <c r="AW132" s="30">
        <v>-2</v>
      </c>
      <c r="AX132" s="29"/>
    </row>
    <row r="133" spans="1:52" x14ac:dyDescent="0.3">
      <c r="A133" s="31" t="s">
        <v>159</v>
      </c>
      <c r="B133" s="29"/>
      <c r="C133" s="27">
        <f t="shared" si="48"/>
        <v>-3</v>
      </c>
      <c r="D133" s="31"/>
      <c r="E133" s="27">
        <v>-1</v>
      </c>
      <c r="F133" s="29"/>
      <c r="G133" s="27">
        <v>-2</v>
      </c>
      <c r="H133" s="29"/>
      <c r="I133" s="27">
        <f t="shared" si="49"/>
        <v>-17</v>
      </c>
      <c r="J133" s="31"/>
      <c r="K133" s="27">
        <v>-4</v>
      </c>
      <c r="L133" s="29"/>
      <c r="M133" s="27">
        <f t="shared" ref="M133" si="64">O133+Q133</f>
        <v>-13</v>
      </c>
      <c r="N133" s="31"/>
      <c r="O133" s="27">
        <v>-6</v>
      </c>
      <c r="P133" s="31"/>
      <c r="Q133" s="27">
        <f t="shared" ref="Q133" si="65">S133+U133</f>
        <v>-7</v>
      </c>
      <c r="R133" s="31"/>
      <c r="S133" s="27">
        <v>-5</v>
      </c>
      <c r="T133" s="31"/>
      <c r="U133" s="27">
        <v>-2</v>
      </c>
      <c r="V133" s="31"/>
      <c r="W133" s="27">
        <f t="shared" si="58"/>
        <v>-4</v>
      </c>
      <c r="X133" s="31"/>
      <c r="Y133" s="27">
        <v>-2</v>
      </c>
      <c r="Z133" s="31"/>
      <c r="AA133" s="27">
        <f t="shared" si="59"/>
        <v>-2</v>
      </c>
      <c r="AB133" s="31"/>
      <c r="AC133" s="27">
        <v>-1</v>
      </c>
      <c r="AD133" s="31"/>
      <c r="AE133" s="27">
        <f t="shared" si="60"/>
        <v>-1</v>
      </c>
      <c r="AF133" s="31"/>
      <c r="AG133" s="27">
        <v>-1</v>
      </c>
      <c r="AH133" s="31"/>
      <c r="AI133" s="27">
        <v>0</v>
      </c>
      <c r="AJ133" s="31"/>
      <c r="AK133" s="27"/>
      <c r="AL133" s="31"/>
      <c r="AM133" s="27"/>
      <c r="AN133" s="31"/>
      <c r="AO133" s="27"/>
      <c r="AP133" s="31"/>
      <c r="AQ133" s="27"/>
      <c r="AR133" s="31"/>
      <c r="AS133" s="27"/>
      <c r="AT133" s="31"/>
      <c r="AU133" s="27"/>
      <c r="AV133" s="31"/>
      <c r="AW133" s="27"/>
      <c r="AX133" s="31"/>
    </row>
    <row r="134" spans="1:52" x14ac:dyDescent="0.3">
      <c r="A134" s="65" t="s">
        <v>44</v>
      </c>
      <c r="B134" s="65"/>
      <c r="C134" s="66">
        <f t="shared" si="48"/>
        <v>-1</v>
      </c>
      <c r="D134" s="65"/>
      <c r="E134" s="66">
        <v>0</v>
      </c>
      <c r="F134" s="65"/>
      <c r="G134" s="66">
        <v>-1</v>
      </c>
      <c r="H134" s="65"/>
      <c r="I134" s="66">
        <f t="shared" si="49"/>
        <v>-5</v>
      </c>
      <c r="J134" s="65"/>
      <c r="K134" s="66">
        <v>-1</v>
      </c>
      <c r="L134" s="65"/>
      <c r="M134" s="66">
        <f t="shared" si="50"/>
        <v>-4</v>
      </c>
      <c r="N134" s="65"/>
      <c r="O134" s="66">
        <f>-8+6</f>
        <v>-2</v>
      </c>
      <c r="P134" s="65"/>
      <c r="Q134" s="66">
        <f t="shared" si="51"/>
        <v>-2</v>
      </c>
      <c r="R134" s="65"/>
      <c r="S134" s="66">
        <f>-6+5</f>
        <v>-1</v>
      </c>
      <c r="T134" s="65"/>
      <c r="U134" s="66">
        <f>-3+2</f>
        <v>-1</v>
      </c>
      <c r="V134" s="65"/>
      <c r="W134" s="66">
        <f t="shared" si="52"/>
        <v>0</v>
      </c>
      <c r="X134" s="65"/>
      <c r="Y134" s="66">
        <f>-2+2</f>
        <v>0</v>
      </c>
      <c r="Z134" s="65"/>
      <c r="AA134" s="66">
        <f t="shared" si="53"/>
        <v>0</v>
      </c>
      <c r="AB134" s="65"/>
      <c r="AC134" s="66">
        <f>-1+1</f>
        <v>0</v>
      </c>
      <c r="AD134" s="65"/>
      <c r="AE134" s="66">
        <f t="shared" si="54"/>
        <v>0</v>
      </c>
      <c r="AF134" s="65"/>
      <c r="AG134" s="66">
        <f>-1+1</f>
        <v>0</v>
      </c>
      <c r="AH134" s="65"/>
      <c r="AI134" s="66">
        <v>0</v>
      </c>
      <c r="AJ134" s="65"/>
      <c r="AK134" s="66">
        <f t="shared" si="55"/>
        <v>0</v>
      </c>
      <c r="AL134" s="65"/>
      <c r="AM134" s="66">
        <v>0</v>
      </c>
      <c r="AN134" s="65"/>
      <c r="AO134" s="66">
        <f t="shared" si="56"/>
        <v>0</v>
      </c>
      <c r="AP134" s="65"/>
      <c r="AQ134" s="66">
        <v>0</v>
      </c>
      <c r="AR134" s="65"/>
      <c r="AS134" s="66">
        <f t="shared" si="57"/>
        <v>0</v>
      </c>
      <c r="AT134" s="65"/>
      <c r="AU134" s="66">
        <v>0</v>
      </c>
      <c r="AV134" s="65"/>
      <c r="AW134" s="66">
        <v>0</v>
      </c>
      <c r="AX134" s="65"/>
    </row>
    <row r="135" spans="1:52" s="35" customFormat="1" ht="14.4" thickBot="1" x14ac:dyDescent="0.35">
      <c r="A135" s="33" t="s">
        <v>28</v>
      </c>
      <c r="B135" s="33"/>
      <c r="C135" s="103">
        <f>SUM(C131:C134)</f>
        <v>105</v>
      </c>
      <c r="D135" s="33"/>
      <c r="E135" s="103">
        <f>SUM(E131:E134)</f>
        <v>56</v>
      </c>
      <c r="F135" s="33"/>
      <c r="G135" s="103">
        <f>SUM(G131:G134)</f>
        <v>49</v>
      </c>
      <c r="H135" s="33"/>
      <c r="I135" s="103">
        <f>SUM(I131:I134)</f>
        <v>218</v>
      </c>
      <c r="J135" s="33"/>
      <c r="K135" s="103">
        <f>SUM(K131:K134)</f>
        <v>55</v>
      </c>
      <c r="L135" s="33"/>
      <c r="M135" s="103">
        <f>SUM(M131:M134)</f>
        <v>163</v>
      </c>
      <c r="N135" s="33"/>
      <c r="O135" s="103">
        <f>SUM(O131:O134)</f>
        <v>51</v>
      </c>
      <c r="P135" s="33"/>
      <c r="Q135" s="103">
        <f>SUM(Q131:Q134)</f>
        <v>112</v>
      </c>
      <c r="R135" s="33"/>
      <c r="S135" s="103">
        <f>SUM(S131:S134)</f>
        <v>57</v>
      </c>
      <c r="T135" s="33"/>
      <c r="U135" s="103">
        <f>SUM(U131:U134)</f>
        <v>55</v>
      </c>
      <c r="V135" s="33"/>
      <c r="W135" s="103">
        <f>SUM(W131:W134)</f>
        <v>201</v>
      </c>
      <c r="X135" s="33"/>
      <c r="Y135" s="103">
        <f>SUM(Y131:Y134)</f>
        <v>53</v>
      </c>
      <c r="Z135" s="33"/>
      <c r="AA135" s="103">
        <f>SUM(AA131:AA134)</f>
        <v>148</v>
      </c>
      <c r="AB135" s="33"/>
      <c r="AC135" s="103">
        <f>SUM(AC131:AC134)</f>
        <v>53</v>
      </c>
      <c r="AD135" s="33"/>
      <c r="AE135" s="103">
        <f>SUM(AE131:AE134)</f>
        <v>95</v>
      </c>
      <c r="AF135" s="33"/>
      <c r="AG135" s="103">
        <f>SUM(AG131:AG134)</f>
        <v>51</v>
      </c>
      <c r="AH135" s="33"/>
      <c r="AI135" s="103">
        <f>SUM(AI131:AI134)</f>
        <v>44</v>
      </c>
      <c r="AJ135" s="33"/>
      <c r="AK135" s="103">
        <f>SUM(AK131:AK134)</f>
        <v>186</v>
      </c>
      <c r="AL135" s="33"/>
      <c r="AM135" s="103">
        <f>SUM(AM131:AM134)</f>
        <v>49</v>
      </c>
      <c r="AN135" s="33"/>
      <c r="AO135" s="103">
        <f>SUM(AO131:AO134)</f>
        <v>137</v>
      </c>
      <c r="AP135" s="33"/>
      <c r="AQ135" s="103">
        <f>SUM(AQ131:AQ134)</f>
        <v>47</v>
      </c>
      <c r="AR135" s="33"/>
      <c r="AS135" s="103">
        <f>SUM(AS131:AS134)</f>
        <v>90</v>
      </c>
      <c r="AT135" s="33"/>
      <c r="AU135" s="103">
        <f>SUM(AU131:AU134)</f>
        <v>44</v>
      </c>
      <c r="AV135" s="33"/>
      <c r="AW135" s="103">
        <f>SUM(AW131:AW134)</f>
        <v>46</v>
      </c>
      <c r="AX135" s="49"/>
      <c r="AY135" s="34"/>
      <c r="AZ135" s="34"/>
    </row>
    <row r="136" spans="1:52" s="35" customFormat="1" ht="14.4" thickTop="1" x14ac:dyDescent="0.3">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row>
    <row r="138" spans="1:52" ht="14.4" thickBot="1" x14ac:dyDescent="0.35">
      <c r="A138" s="20" t="s">
        <v>89</v>
      </c>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row>
    <row r="139" spans="1:52" ht="14.4" thickTop="1" x14ac:dyDescent="0.3">
      <c r="A139" s="111" t="s">
        <v>90</v>
      </c>
      <c r="B139" s="111"/>
      <c r="C139" s="111"/>
      <c r="D139" s="111"/>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11"/>
      <c r="AF139" s="111"/>
      <c r="AG139" s="111"/>
      <c r="AH139" s="111"/>
      <c r="AI139" s="111"/>
      <c r="AJ139" s="111"/>
      <c r="AK139" s="111"/>
      <c r="AL139" s="111"/>
      <c r="AM139" s="111"/>
      <c r="AN139" s="111"/>
      <c r="AO139" s="111"/>
      <c r="AP139" s="111"/>
      <c r="AQ139" s="111"/>
      <c r="AR139" s="111"/>
      <c r="AS139" s="111"/>
      <c r="AT139" s="111"/>
      <c r="AU139" s="111"/>
      <c r="AV139" s="111"/>
      <c r="AW139" s="111"/>
      <c r="AX139" s="111"/>
    </row>
    <row r="140" spans="1:52" x14ac:dyDescent="0.3">
      <c r="A140" s="111" t="s">
        <v>88</v>
      </c>
      <c r="B140" s="111"/>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c r="AG140" s="111"/>
      <c r="AH140" s="111"/>
      <c r="AI140" s="111"/>
      <c r="AJ140" s="111"/>
      <c r="AK140" s="111"/>
      <c r="AL140" s="111"/>
      <c r="AM140" s="111"/>
      <c r="AN140" s="111"/>
      <c r="AO140" s="111"/>
      <c r="AP140" s="111"/>
      <c r="AQ140" s="111"/>
      <c r="AR140" s="111"/>
      <c r="AS140" s="111"/>
      <c r="AT140" s="111"/>
      <c r="AU140" s="111"/>
      <c r="AV140" s="111"/>
      <c r="AW140" s="111"/>
      <c r="AX140" s="111"/>
    </row>
    <row r="141" spans="1:52" x14ac:dyDescent="0.3">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61"/>
      <c r="AX141" s="23"/>
    </row>
    <row r="142" spans="1:52" x14ac:dyDescent="0.3">
      <c r="A142" s="23" t="s">
        <v>58</v>
      </c>
      <c r="B142" s="23"/>
      <c r="C142" s="95" t="s">
        <v>182</v>
      </c>
      <c r="D142" s="23"/>
      <c r="E142" s="23"/>
      <c r="F142" s="23"/>
      <c r="G142" s="95" t="s">
        <v>165</v>
      </c>
      <c r="H142" s="23"/>
      <c r="I142" s="95" t="s">
        <v>163</v>
      </c>
      <c r="J142" s="23"/>
      <c r="K142" s="23"/>
      <c r="L142" s="23"/>
      <c r="M142" s="95" t="s">
        <v>158</v>
      </c>
      <c r="N142" s="23"/>
      <c r="O142" s="23"/>
      <c r="P142" s="23"/>
      <c r="Q142" s="95" t="s">
        <v>152</v>
      </c>
      <c r="R142" s="23"/>
      <c r="S142" s="23"/>
      <c r="T142" s="23"/>
      <c r="U142" s="23"/>
      <c r="V142" s="23"/>
      <c r="W142" s="24" t="s">
        <v>133</v>
      </c>
      <c r="X142" s="23"/>
      <c r="Y142" s="23"/>
      <c r="Z142" s="23"/>
      <c r="AA142" s="23"/>
      <c r="AB142" s="23"/>
      <c r="AC142" s="23"/>
      <c r="AD142" s="23"/>
      <c r="AE142" s="23"/>
      <c r="AF142" s="23"/>
      <c r="AG142" s="23"/>
      <c r="AH142" s="23"/>
      <c r="AI142" s="23"/>
      <c r="AJ142" s="23"/>
      <c r="AK142" s="24" t="s">
        <v>105</v>
      </c>
      <c r="AL142" s="23"/>
      <c r="AM142" s="23"/>
      <c r="AN142" s="23"/>
      <c r="AO142" s="23"/>
      <c r="AP142" s="23"/>
      <c r="AQ142" s="23"/>
      <c r="AR142" s="23"/>
      <c r="AS142" s="23"/>
      <c r="AT142" s="23"/>
      <c r="AU142" s="23"/>
      <c r="AV142" s="23"/>
      <c r="AW142" s="47"/>
      <c r="AX142" s="23"/>
    </row>
    <row r="143" spans="1:52" x14ac:dyDescent="0.3">
      <c r="A143" s="25" t="s">
        <v>85</v>
      </c>
      <c r="B143" s="25"/>
      <c r="C143" s="26">
        <f>1175</f>
        <v>1175</v>
      </c>
      <c r="D143" s="25"/>
      <c r="E143" s="25"/>
      <c r="F143" s="25"/>
      <c r="G143" s="26">
        <f>545</f>
        <v>545</v>
      </c>
      <c r="H143" s="25"/>
      <c r="I143" s="26">
        <f>545</f>
        <v>545</v>
      </c>
      <c r="J143" s="25"/>
      <c r="K143" s="25"/>
      <c r="L143" s="25"/>
      <c r="M143" s="26">
        <f>600-5</f>
        <v>595</v>
      </c>
      <c r="N143" s="25"/>
      <c r="O143" s="25"/>
      <c r="P143" s="25"/>
      <c r="Q143" s="26">
        <f>600</f>
        <v>600</v>
      </c>
      <c r="R143" s="25"/>
      <c r="S143" s="25"/>
      <c r="T143" s="25"/>
      <c r="U143" s="25"/>
      <c r="V143" s="25"/>
      <c r="W143" s="26">
        <f>600</f>
        <v>600</v>
      </c>
      <c r="X143" s="25"/>
      <c r="Y143" s="25"/>
      <c r="Z143" s="25"/>
      <c r="AA143" s="25"/>
      <c r="AB143" s="25"/>
      <c r="AC143" s="25"/>
      <c r="AD143" s="25"/>
      <c r="AE143" s="25"/>
      <c r="AF143" s="25"/>
      <c r="AG143" s="25"/>
      <c r="AH143" s="25"/>
      <c r="AI143" s="25"/>
      <c r="AJ143" s="25"/>
      <c r="AK143" s="26">
        <f>600</f>
        <v>600</v>
      </c>
      <c r="AL143" s="25"/>
      <c r="AM143" s="25"/>
      <c r="AN143" s="25"/>
      <c r="AO143" s="25"/>
      <c r="AP143" s="25"/>
      <c r="AQ143" s="25"/>
      <c r="AR143" s="25"/>
      <c r="AS143" s="25"/>
      <c r="AT143" s="25"/>
      <c r="AU143" s="25"/>
      <c r="AV143" s="25"/>
      <c r="AW143" s="41"/>
      <c r="AX143" s="25"/>
    </row>
    <row r="144" spans="1:52" x14ac:dyDescent="0.3">
      <c r="A144" s="52" t="s">
        <v>151</v>
      </c>
      <c r="B144" s="52"/>
      <c r="C144" s="28">
        <f>-1031+1</f>
        <v>-1030</v>
      </c>
      <c r="D144" s="52"/>
      <c r="E144" s="52"/>
      <c r="F144" s="52"/>
      <c r="G144" s="28">
        <v>-403</v>
      </c>
      <c r="H144" s="52"/>
      <c r="I144" s="28">
        <v>-496</v>
      </c>
      <c r="J144" s="52"/>
      <c r="K144" s="52"/>
      <c r="L144" s="52"/>
      <c r="M144" s="28">
        <v>-479</v>
      </c>
      <c r="N144" s="52"/>
      <c r="O144" s="52"/>
      <c r="P144" s="52"/>
      <c r="Q144" s="28">
        <v>-448</v>
      </c>
      <c r="R144" s="52"/>
      <c r="S144" s="52"/>
      <c r="T144" s="52"/>
      <c r="U144" s="52"/>
      <c r="V144" s="52"/>
      <c r="W144" s="28">
        <v>-307</v>
      </c>
      <c r="AI144" s="29"/>
      <c r="AJ144" s="29"/>
      <c r="AK144" s="28">
        <v>-305</v>
      </c>
      <c r="AL144" s="29"/>
      <c r="AM144" s="29"/>
      <c r="AN144" s="29"/>
      <c r="AO144" s="29"/>
      <c r="AP144" s="29"/>
      <c r="AQ144" s="29"/>
      <c r="AR144" s="29"/>
      <c r="AS144" s="29"/>
      <c r="AT144" s="29"/>
      <c r="AU144" s="29"/>
      <c r="AV144" s="29"/>
      <c r="AW144" s="32"/>
      <c r="AX144" s="29"/>
    </row>
    <row r="145" spans="1:50" x14ac:dyDescent="0.3">
      <c r="A145" s="33" t="s">
        <v>86</v>
      </c>
      <c r="B145" s="33"/>
      <c r="C145" s="53">
        <f>SUM(C143:C144)</f>
        <v>145</v>
      </c>
      <c r="D145" s="33"/>
      <c r="E145" s="33"/>
      <c r="F145" s="33"/>
      <c r="G145" s="53">
        <f>SUM(G143:G144)</f>
        <v>142</v>
      </c>
      <c r="H145" s="33"/>
      <c r="I145" s="53">
        <f>SUM(I143:I144)</f>
        <v>49</v>
      </c>
      <c r="J145" s="33"/>
      <c r="K145" s="33"/>
      <c r="L145" s="33"/>
      <c r="M145" s="53">
        <f>SUM(M143:M144)</f>
        <v>116</v>
      </c>
      <c r="N145" s="33"/>
      <c r="O145" s="33"/>
      <c r="P145" s="33"/>
      <c r="Q145" s="53">
        <f>SUM(Q143:Q144)</f>
        <v>152</v>
      </c>
      <c r="R145" s="33"/>
      <c r="S145" s="33"/>
      <c r="T145" s="33"/>
      <c r="U145" s="33"/>
      <c r="V145" s="33"/>
      <c r="W145" s="53">
        <f>SUM(W143:W144)</f>
        <v>293</v>
      </c>
      <c r="X145" s="33"/>
      <c r="Y145" s="33"/>
      <c r="Z145" s="33"/>
      <c r="AA145" s="33"/>
      <c r="AB145" s="33"/>
      <c r="AC145" s="33"/>
      <c r="AD145" s="33"/>
      <c r="AE145" s="33"/>
      <c r="AF145" s="33"/>
      <c r="AG145" s="33"/>
      <c r="AH145" s="33"/>
      <c r="AI145" s="31"/>
      <c r="AJ145" s="31"/>
      <c r="AK145" s="53">
        <f>SUM(AK143:AK144)</f>
        <v>295</v>
      </c>
      <c r="AL145" s="31"/>
      <c r="AM145" s="31"/>
      <c r="AN145" s="31"/>
      <c r="AO145" s="31"/>
      <c r="AP145" s="31"/>
      <c r="AQ145" s="31"/>
      <c r="AR145" s="31"/>
      <c r="AS145" s="31"/>
      <c r="AT145" s="31"/>
      <c r="AU145" s="31"/>
      <c r="AV145" s="31"/>
      <c r="AW145" s="41"/>
      <c r="AX145" s="31"/>
    </row>
    <row r="146" spans="1:50" x14ac:dyDescent="0.3">
      <c r="A146" s="17" t="s">
        <v>154</v>
      </c>
      <c r="C146" s="57">
        <f>E55+G55+K55+O55</f>
        <v>654</v>
      </c>
      <c r="G146" s="57">
        <f>G55+K55+O55+S55</f>
        <v>653</v>
      </c>
      <c r="I146" s="57">
        <f>I55</f>
        <v>862</v>
      </c>
      <c r="M146" s="57">
        <f>M63+Y63</f>
        <v>891</v>
      </c>
      <c r="Q146" s="57">
        <f>S63+U63+Y63+AC63</f>
        <v>938</v>
      </c>
      <c r="W146" s="57">
        <f>W55</f>
        <v>852</v>
      </c>
      <c r="AI146" s="29"/>
      <c r="AJ146" s="29"/>
      <c r="AK146" s="57">
        <f>860</f>
        <v>860</v>
      </c>
      <c r="AL146" s="29"/>
      <c r="AM146" s="29"/>
      <c r="AN146" s="29"/>
      <c r="AO146" s="29"/>
      <c r="AP146" s="29"/>
      <c r="AQ146" s="29"/>
      <c r="AR146" s="29"/>
      <c r="AS146" s="29"/>
      <c r="AT146" s="29"/>
      <c r="AU146" s="29"/>
      <c r="AV146" s="29"/>
      <c r="AW146" s="40"/>
      <c r="AX146" s="29"/>
    </row>
    <row r="147" spans="1:50" x14ac:dyDescent="0.3">
      <c r="A147" s="33" t="s">
        <v>87</v>
      </c>
      <c r="B147" s="33"/>
      <c r="C147" s="56" t="s">
        <v>155</v>
      </c>
      <c r="D147" s="33"/>
      <c r="E147" s="33"/>
      <c r="F147" s="33"/>
      <c r="G147" s="56" t="s">
        <v>155</v>
      </c>
      <c r="H147" s="33"/>
      <c r="I147" s="56" t="s">
        <v>160</v>
      </c>
      <c r="J147" s="33"/>
      <c r="K147" s="33"/>
      <c r="L147" s="33"/>
      <c r="M147" s="56" t="s">
        <v>160</v>
      </c>
      <c r="N147" s="33"/>
      <c r="O147" s="33"/>
      <c r="P147" s="33"/>
      <c r="Q147" s="56" t="s">
        <v>155</v>
      </c>
      <c r="R147" s="33"/>
      <c r="S147" s="33"/>
      <c r="T147" s="33"/>
      <c r="U147" s="33"/>
      <c r="V147" s="33"/>
      <c r="W147" s="56" t="s">
        <v>111</v>
      </c>
      <c r="X147" s="33"/>
      <c r="Y147" s="33"/>
      <c r="Z147" s="33"/>
      <c r="AA147" s="33"/>
      <c r="AB147" s="33"/>
      <c r="AC147" s="33"/>
      <c r="AD147" s="33"/>
      <c r="AE147" s="33"/>
      <c r="AF147" s="33"/>
      <c r="AG147" s="33"/>
      <c r="AH147" s="33"/>
      <c r="AI147" s="31"/>
      <c r="AJ147" s="31"/>
      <c r="AK147" s="56" t="s">
        <v>111</v>
      </c>
      <c r="AL147" s="31"/>
      <c r="AM147" s="31"/>
      <c r="AN147" s="31"/>
      <c r="AO147" s="31"/>
      <c r="AP147" s="31"/>
      <c r="AQ147" s="31"/>
      <c r="AR147" s="31"/>
      <c r="AS147" s="31"/>
      <c r="AT147" s="31"/>
      <c r="AU147" s="31"/>
      <c r="AV147" s="31"/>
      <c r="AW147" s="62"/>
      <c r="AX147" s="31"/>
    </row>
    <row r="148" spans="1:50" x14ac:dyDescent="0.3">
      <c r="I148" s="21"/>
      <c r="M148" s="21"/>
      <c r="Q148" s="21"/>
      <c r="AW148" s="21"/>
    </row>
    <row r="152" spans="1:50" x14ac:dyDescent="0.3">
      <c r="A152" s="18"/>
    </row>
    <row r="153" spans="1:50" x14ac:dyDescent="0.3">
      <c r="A153" s="18"/>
    </row>
    <row r="154" spans="1:50" x14ac:dyDescent="0.3">
      <c r="A154" s="18"/>
    </row>
    <row r="155" spans="1:50" x14ac:dyDescent="0.3">
      <c r="A155" s="18"/>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row>
    <row r="156" spans="1:50" ht="14.4" x14ac:dyDescent="0.3">
      <c r="A156" s="18"/>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row>
    <row r="157" spans="1:50" x14ac:dyDescent="0.3">
      <c r="A157" s="18"/>
    </row>
    <row r="158" spans="1:50" x14ac:dyDescent="0.3">
      <c r="A158" s="18"/>
    </row>
    <row r="159" spans="1:50" x14ac:dyDescent="0.3">
      <c r="A159" s="18"/>
    </row>
    <row r="160" spans="1:50" x14ac:dyDescent="0.3">
      <c r="A160" s="18"/>
    </row>
    <row r="162" spans="1:1" x14ac:dyDescent="0.3">
      <c r="A162" s="18"/>
    </row>
    <row r="164" spans="1:1" ht="23.4" x14ac:dyDescent="0.45">
      <c r="A164" s="102"/>
    </row>
  </sheetData>
  <mergeCells count="16">
    <mergeCell ref="A73:AX73"/>
    <mergeCell ref="A139:AX139"/>
    <mergeCell ref="A140:AX140"/>
    <mergeCell ref="A124:AX124"/>
    <mergeCell ref="A4:AX4"/>
    <mergeCell ref="A107:AX107"/>
    <mergeCell ref="A127:AX127"/>
    <mergeCell ref="A128:AX128"/>
    <mergeCell ref="A75:AX75"/>
    <mergeCell ref="A66:AX66"/>
    <mergeCell ref="A7:AX7"/>
    <mergeCell ref="A122:AX122"/>
    <mergeCell ref="A123:AX123"/>
    <mergeCell ref="A103:AX103"/>
    <mergeCell ref="A44:AX44"/>
    <mergeCell ref="A104:AC104"/>
  </mergeCells>
  <conditionalFormatting sqref="AY24:XFD30 AY12:XFD21">
    <cfRule type="expression" priority="1128">
      <formula>MOD(ROW(),2)=1</formula>
    </cfRule>
  </conditionalFormatting>
  <conditionalFormatting sqref="A131:B131 A80:B80 B135 AX80 AX131 AV80 AT80 AV131 AT131 AR80 AR131 AN80 AN131 AJ80 AJ131 AH80 AH131 AD80 AD131 Z80 Z131 V80 V131 T80 T131 P80 P131 L80 L135 L131 H80 H135 H131 F80 F135 F131">
    <cfRule type="expression" dxfId="293" priority="1126">
      <formula>MOD(ROW(),2)=1</formula>
    </cfRule>
  </conditionalFormatting>
  <conditionalFormatting sqref="A131:B131 B135 AX131 AV131 AT131 AR131 AN131 AJ131 AH131 AD131 Z131 V131 T131 P131 L135 L131 H135 H131 F135 F131">
    <cfRule type="expression" dxfId="292" priority="1125">
      <formula>MOD(ROW(),2)=1</formula>
    </cfRule>
  </conditionalFormatting>
  <conditionalFormatting sqref="AY22:XFD22">
    <cfRule type="expression" priority="1063">
      <formula>MOD(ROW(),2)=1</formula>
    </cfRule>
  </conditionalFormatting>
  <conditionalFormatting sqref="AY23:XFD23">
    <cfRule type="expression" priority="1061">
      <formula>MOD(ROW(),2)=1</formula>
    </cfRule>
  </conditionalFormatting>
  <conditionalFormatting sqref="AY10:XFD11">
    <cfRule type="expression" priority="1051">
      <formula>MOD(ROW(),2)=1</formula>
    </cfRule>
  </conditionalFormatting>
  <conditionalFormatting sqref="A113:B113 AX113 AV113 AT113 A117:B117 AR113 AN113 AJ113 AJ116:AJ117 AN116:AN117 AR116:AR117 AT116:AT117 AV116:AV117 AX116:AX117 AH117 AH113 AD117 AD113 Z117 Z113 V117 V113 T117 T113 P117 P113 L117 L113 H117 H113 F117 F113">
    <cfRule type="expression" dxfId="291" priority="1034">
      <formula>MOD(ROW(),2)=1</formula>
    </cfRule>
  </conditionalFormatting>
  <conditionalFormatting sqref="A143:B143 AX143 AL143:AV143 X143:AJ143 R143:V143 N143:P143 J143:L143 H143 D143:F143">
    <cfRule type="expression" dxfId="290" priority="845">
      <formula>MOD(ROW(),2)=1</formula>
    </cfRule>
  </conditionalFormatting>
  <conditionalFormatting sqref="A143:B143 AX143 AL143:AV143 X143:AJ143 R143:V143 N143:P143 J143:L143 H143 D143:F143">
    <cfRule type="expression" dxfId="289" priority="844">
      <formula>MOD(ROW(),2)=1</formula>
    </cfRule>
  </conditionalFormatting>
  <conditionalFormatting sqref="A145:B145 X145:AH145 R145:V145 N145:P145 J145:L145 H145 D145:F145">
    <cfRule type="expression" dxfId="288" priority="761">
      <formula>MOD(ROW(),2)=1</formula>
    </cfRule>
  </conditionalFormatting>
  <conditionalFormatting sqref="A145:B145 X145:AH145 R145:V145 N145:P145 J145:L145 H145 D145:F145">
    <cfRule type="expression" dxfId="287" priority="760">
      <formula>MOD(ROW(),2)=1</formula>
    </cfRule>
  </conditionalFormatting>
  <conditionalFormatting sqref="A147:B147 X147:AH147 R147:V147 N147:P147 J147:L147 H147 D147:F147">
    <cfRule type="expression" dxfId="286" priority="759">
      <formula>MOD(ROW(),2)=1</formula>
    </cfRule>
  </conditionalFormatting>
  <conditionalFormatting sqref="A147:B147 X147:AH147 R147:V147 N147:P147 J147:L147 H147 D147:F147">
    <cfRule type="expression" dxfId="285" priority="758">
      <formula>MOD(ROW(),2)=1</formula>
    </cfRule>
  </conditionalFormatting>
  <conditionalFormatting sqref="AW80">
    <cfRule type="expression" dxfId="284" priority="755">
      <formula>MOD(ROW(),2)=1</formula>
    </cfRule>
  </conditionalFormatting>
  <conditionalFormatting sqref="AW113">
    <cfRule type="expression" dxfId="283" priority="754">
      <formula>MOD(ROW(),2)=1</formula>
    </cfRule>
  </conditionalFormatting>
  <conditionalFormatting sqref="AW131">
    <cfRule type="expression" dxfId="282" priority="753">
      <formula>MOD(ROW(),2)=1</formula>
    </cfRule>
  </conditionalFormatting>
  <conditionalFormatting sqref="AW131">
    <cfRule type="expression" dxfId="281" priority="752">
      <formula>MOD(ROW(),2)=1</formula>
    </cfRule>
  </conditionalFormatting>
  <conditionalFormatting sqref="AX111 AV111 AT111 AR111 AN111 AJ111 AH111 AD111">
    <cfRule type="expression" dxfId="280" priority="746">
      <formula>MOD(ROW(),2)=1</formula>
    </cfRule>
  </conditionalFormatting>
  <conditionalFormatting sqref="AW111">
    <cfRule type="expression" dxfId="279" priority="707">
      <formula>MOD(ROW(),2)=1</formula>
    </cfRule>
  </conditionalFormatting>
  <conditionalFormatting sqref="AW143">
    <cfRule type="expression" dxfId="278" priority="660">
      <formula>MOD(ROW(),2)=1</formula>
    </cfRule>
  </conditionalFormatting>
  <conditionalFormatting sqref="AW143">
    <cfRule type="expression" dxfId="277" priority="659">
      <formula>MOD(ROW(),2)=1</formula>
    </cfRule>
  </conditionalFormatting>
  <conditionalFormatting sqref="AU80">
    <cfRule type="expression" dxfId="276" priority="650">
      <formula>MOD(ROW(),2)=1</formula>
    </cfRule>
  </conditionalFormatting>
  <conditionalFormatting sqref="AS80">
    <cfRule type="expression" dxfId="275" priority="649">
      <formula>MOD(ROW(),2)=1</formula>
    </cfRule>
  </conditionalFormatting>
  <conditionalFormatting sqref="AU113">
    <cfRule type="expression" dxfId="274" priority="648">
      <formula>MOD(ROW(),2)=1</formula>
    </cfRule>
  </conditionalFormatting>
  <conditionalFormatting sqref="AU111">
    <cfRule type="expression" dxfId="273" priority="647">
      <formula>MOD(ROW(),2)=1</formula>
    </cfRule>
  </conditionalFormatting>
  <conditionalFormatting sqref="AS113">
    <cfRule type="expression" dxfId="272" priority="646">
      <formula>MOD(ROW(),2)=1</formula>
    </cfRule>
  </conditionalFormatting>
  <conditionalFormatting sqref="AS111">
    <cfRule type="expression" dxfId="271" priority="645">
      <formula>MOD(ROW(),2)=1</formula>
    </cfRule>
  </conditionalFormatting>
  <conditionalFormatting sqref="AU131">
    <cfRule type="expression" dxfId="270" priority="644">
      <formula>MOD(ROW(),2)=1</formula>
    </cfRule>
  </conditionalFormatting>
  <conditionalFormatting sqref="AU131">
    <cfRule type="expression" dxfId="269" priority="643">
      <formula>MOD(ROW(),2)=1</formula>
    </cfRule>
  </conditionalFormatting>
  <conditionalFormatting sqref="AS131">
    <cfRule type="expression" dxfId="268" priority="640">
      <formula>MOD(ROW(),2)=1</formula>
    </cfRule>
  </conditionalFormatting>
  <conditionalFormatting sqref="AS131">
    <cfRule type="expression" dxfId="267" priority="639">
      <formula>MOD(ROW(),2)=1</formula>
    </cfRule>
  </conditionalFormatting>
  <conditionalFormatting sqref="A119:B119 AH119 AD119 Z119 V119 T119 P119 L119 H119 F119">
    <cfRule type="expression" dxfId="266" priority="636">
      <formula>MOD(ROW(),2)=1</formula>
    </cfRule>
  </conditionalFormatting>
  <conditionalFormatting sqref="AW116:AW117">
    <cfRule type="expression" dxfId="265" priority="629">
      <formula>MOD(ROW(),2)=1</formula>
    </cfRule>
  </conditionalFormatting>
  <conditionalFormatting sqref="AU116:AU117">
    <cfRule type="expression" dxfId="264" priority="628">
      <formula>MOD(ROW(),2)=1</formula>
    </cfRule>
  </conditionalFormatting>
  <conditionalFormatting sqref="AS116:AS117">
    <cfRule type="expression" dxfId="263" priority="627">
      <formula>MOD(ROW(),2)=1</formula>
    </cfRule>
  </conditionalFormatting>
  <conditionalFormatting sqref="AP80">
    <cfRule type="expression" dxfId="262" priority="626">
      <formula>MOD(ROW(),2)=1</formula>
    </cfRule>
  </conditionalFormatting>
  <conditionalFormatting sqref="AQ80">
    <cfRule type="expression" dxfId="261" priority="625">
      <formula>MOD(ROW(),2)=1</formula>
    </cfRule>
  </conditionalFormatting>
  <conditionalFormatting sqref="AO80">
    <cfRule type="expression" dxfId="260" priority="624">
      <formula>MOD(ROW(),2)=1</formula>
    </cfRule>
  </conditionalFormatting>
  <conditionalFormatting sqref="AP113 AP116:AP117">
    <cfRule type="expression" dxfId="259" priority="623">
      <formula>MOD(ROW(),2)=1</formula>
    </cfRule>
  </conditionalFormatting>
  <conditionalFormatting sqref="AP111">
    <cfRule type="expression" dxfId="258" priority="622">
      <formula>MOD(ROW(),2)=1</formula>
    </cfRule>
  </conditionalFormatting>
  <conditionalFormatting sqref="AQ113">
    <cfRule type="expression" dxfId="257" priority="621">
      <formula>MOD(ROW(),2)=1</formula>
    </cfRule>
  </conditionalFormatting>
  <conditionalFormatting sqref="AQ111">
    <cfRule type="expression" dxfId="256" priority="620">
      <formula>MOD(ROW(),2)=1</formula>
    </cfRule>
  </conditionalFormatting>
  <conditionalFormatting sqref="AO113">
    <cfRule type="expression" dxfId="255" priority="619">
      <formula>MOD(ROW(),2)=1</formula>
    </cfRule>
  </conditionalFormatting>
  <conditionalFormatting sqref="AO111">
    <cfRule type="expression" dxfId="254" priority="618">
      <formula>MOD(ROW(),2)=1</formula>
    </cfRule>
  </conditionalFormatting>
  <conditionalFormatting sqref="AQ116:AQ117">
    <cfRule type="expression" dxfId="253" priority="616">
      <formula>MOD(ROW(),2)=1</formula>
    </cfRule>
  </conditionalFormatting>
  <conditionalFormatting sqref="AO116:AO117">
    <cfRule type="expression" dxfId="252" priority="615">
      <formula>MOD(ROW(),2)=1</formula>
    </cfRule>
  </conditionalFormatting>
  <conditionalFormatting sqref="AP131">
    <cfRule type="expression" dxfId="251" priority="614">
      <formula>MOD(ROW(),2)=1</formula>
    </cfRule>
  </conditionalFormatting>
  <conditionalFormatting sqref="AP131">
    <cfRule type="expression" dxfId="250" priority="613">
      <formula>MOD(ROW(),2)=1</formula>
    </cfRule>
  </conditionalFormatting>
  <conditionalFormatting sqref="AQ131">
    <cfRule type="expression" dxfId="249" priority="612">
      <formula>MOD(ROW(),2)=1</formula>
    </cfRule>
  </conditionalFormatting>
  <conditionalFormatting sqref="AQ131">
    <cfRule type="expression" dxfId="248" priority="611">
      <formula>MOD(ROW(),2)=1</formula>
    </cfRule>
  </conditionalFormatting>
  <conditionalFormatting sqref="AO131">
    <cfRule type="expression" dxfId="247" priority="608">
      <formula>MOD(ROW(),2)=1</formula>
    </cfRule>
  </conditionalFormatting>
  <conditionalFormatting sqref="AO131">
    <cfRule type="expression" dxfId="246" priority="607">
      <formula>MOD(ROW(),2)=1</formula>
    </cfRule>
  </conditionalFormatting>
  <conditionalFormatting sqref="AL80">
    <cfRule type="expression" dxfId="245" priority="604">
      <formula>MOD(ROW(),2)=1</formula>
    </cfRule>
  </conditionalFormatting>
  <conditionalFormatting sqref="AM80">
    <cfRule type="expression" dxfId="244" priority="603">
      <formula>MOD(ROW(),2)=1</formula>
    </cfRule>
  </conditionalFormatting>
  <conditionalFormatting sqref="AK80">
    <cfRule type="expression" dxfId="243" priority="602">
      <formula>MOD(ROW(),2)=1</formula>
    </cfRule>
  </conditionalFormatting>
  <conditionalFormatting sqref="AL113 AL116:AL117">
    <cfRule type="expression" dxfId="242" priority="601">
      <formula>MOD(ROW(),2)=1</formula>
    </cfRule>
  </conditionalFormatting>
  <conditionalFormatting sqref="AL111">
    <cfRule type="expression" dxfId="241" priority="600">
      <formula>MOD(ROW(),2)=1</formula>
    </cfRule>
  </conditionalFormatting>
  <conditionalFormatting sqref="AM113">
    <cfRule type="expression" dxfId="240" priority="599">
      <formula>MOD(ROW(),2)=1</formula>
    </cfRule>
  </conditionalFormatting>
  <conditionalFormatting sqref="AM111">
    <cfRule type="expression" dxfId="239" priority="598">
      <formula>MOD(ROW(),2)=1</formula>
    </cfRule>
  </conditionalFormatting>
  <conditionalFormatting sqref="AK113">
    <cfRule type="expression" dxfId="238" priority="597">
      <formula>MOD(ROW(),2)=1</formula>
    </cfRule>
  </conditionalFormatting>
  <conditionalFormatting sqref="AK111">
    <cfRule type="expression" dxfId="237" priority="596">
      <formula>MOD(ROW(),2)=1</formula>
    </cfRule>
  </conditionalFormatting>
  <conditionalFormatting sqref="AM116:AM117">
    <cfRule type="expression" dxfId="236" priority="594">
      <formula>MOD(ROW(),2)=1</formula>
    </cfRule>
  </conditionalFormatting>
  <conditionalFormatting sqref="AK116:AK117">
    <cfRule type="expression" dxfId="235" priority="593">
      <formula>MOD(ROW(),2)=1</formula>
    </cfRule>
  </conditionalFormatting>
  <conditionalFormatting sqref="AL131">
    <cfRule type="expression" dxfId="234" priority="592">
      <formula>MOD(ROW(),2)=1</formula>
    </cfRule>
  </conditionalFormatting>
  <conditionalFormatting sqref="AL131">
    <cfRule type="expression" dxfId="233" priority="591">
      <formula>MOD(ROW(),2)=1</formula>
    </cfRule>
  </conditionalFormatting>
  <conditionalFormatting sqref="AM131">
    <cfRule type="expression" dxfId="232" priority="590">
      <formula>MOD(ROW(),2)=1</formula>
    </cfRule>
  </conditionalFormatting>
  <conditionalFormatting sqref="AM131">
    <cfRule type="expression" dxfId="231" priority="589">
      <formula>MOD(ROW(),2)=1</formula>
    </cfRule>
  </conditionalFormatting>
  <conditionalFormatting sqref="AK131">
    <cfRule type="expression" dxfId="230" priority="586">
      <formula>MOD(ROW(),2)=1</formula>
    </cfRule>
  </conditionalFormatting>
  <conditionalFormatting sqref="AK131">
    <cfRule type="expression" dxfId="229" priority="585">
      <formula>MOD(ROW(),2)=1</formula>
    </cfRule>
  </conditionalFormatting>
  <conditionalFormatting sqref="AK143">
    <cfRule type="expression" dxfId="228" priority="582">
      <formula>MOD(ROW(),2)=1</formula>
    </cfRule>
  </conditionalFormatting>
  <conditionalFormatting sqref="AK143">
    <cfRule type="expression" dxfId="227" priority="581">
      <formula>MOD(ROW(),2)=1</formula>
    </cfRule>
  </conditionalFormatting>
  <conditionalFormatting sqref="AI80">
    <cfRule type="expression" dxfId="226" priority="572">
      <formula>MOD(ROW(),2)=1</formula>
    </cfRule>
  </conditionalFormatting>
  <conditionalFormatting sqref="AI113">
    <cfRule type="expression" dxfId="225" priority="571">
      <formula>MOD(ROW(),2)=1</formula>
    </cfRule>
  </conditionalFormatting>
  <conditionalFormatting sqref="AI111">
    <cfRule type="expression" dxfId="224" priority="570">
      <formula>MOD(ROW(),2)=1</formula>
    </cfRule>
  </conditionalFormatting>
  <conditionalFormatting sqref="AI116:AI117">
    <cfRule type="expression" dxfId="223" priority="569">
      <formula>MOD(ROW(),2)=1</formula>
    </cfRule>
  </conditionalFormatting>
  <conditionalFormatting sqref="AI131">
    <cfRule type="expression" dxfId="222" priority="568">
      <formula>MOD(ROW(),2)=1</formula>
    </cfRule>
  </conditionalFormatting>
  <conditionalFormatting sqref="AI131">
    <cfRule type="expression" dxfId="221" priority="567">
      <formula>MOD(ROW(),2)=1</formula>
    </cfRule>
  </conditionalFormatting>
  <conditionalFormatting sqref="A115:B115 AX115 AV115 AT115 AR115 AN115 AJ115 AH115 AD115 Z115 V115 T115 P115 L115 H115 F115">
    <cfRule type="expression" dxfId="220" priority="510">
      <formula>MOD(ROW(),2)=1</formula>
    </cfRule>
  </conditionalFormatting>
  <conditionalFormatting sqref="AW115">
    <cfRule type="expression" dxfId="219" priority="471">
      <formula>MOD(ROW(),2)=1</formula>
    </cfRule>
  </conditionalFormatting>
  <conditionalFormatting sqref="AU115">
    <cfRule type="expression" dxfId="218" priority="470">
      <formula>MOD(ROW(),2)=1</formula>
    </cfRule>
  </conditionalFormatting>
  <conditionalFormatting sqref="AS115">
    <cfRule type="expression" dxfId="217" priority="469">
      <formula>MOD(ROW(),2)=1</formula>
    </cfRule>
  </conditionalFormatting>
  <conditionalFormatting sqref="AP115">
    <cfRule type="expression" dxfId="216" priority="468">
      <formula>MOD(ROW(),2)=1</formula>
    </cfRule>
  </conditionalFormatting>
  <conditionalFormatting sqref="AQ115">
    <cfRule type="expression" dxfId="215" priority="467">
      <formula>MOD(ROW(),2)=1</formula>
    </cfRule>
  </conditionalFormatting>
  <conditionalFormatting sqref="AO115">
    <cfRule type="expression" dxfId="214" priority="466">
      <formula>MOD(ROW(),2)=1</formula>
    </cfRule>
  </conditionalFormatting>
  <conditionalFormatting sqref="AL115">
    <cfRule type="expression" dxfId="213" priority="465">
      <formula>MOD(ROW(),2)=1</formula>
    </cfRule>
  </conditionalFormatting>
  <conditionalFormatting sqref="AM115">
    <cfRule type="expression" dxfId="212" priority="464">
      <formula>MOD(ROW(),2)=1</formula>
    </cfRule>
  </conditionalFormatting>
  <conditionalFormatting sqref="AK115">
    <cfRule type="expression" dxfId="211" priority="463">
      <formula>MOD(ROW(),2)=1</formula>
    </cfRule>
  </conditionalFormatting>
  <conditionalFormatting sqref="AI115">
    <cfRule type="expression" dxfId="210" priority="462">
      <formula>MOD(ROW(),2)=1</formula>
    </cfRule>
  </conditionalFormatting>
  <conditionalFormatting sqref="AF80">
    <cfRule type="expression" dxfId="209" priority="461">
      <formula>MOD(ROW(),2)=1</formula>
    </cfRule>
  </conditionalFormatting>
  <conditionalFormatting sqref="AG80">
    <cfRule type="expression" dxfId="208" priority="460">
      <formula>MOD(ROW(),2)=1</formula>
    </cfRule>
  </conditionalFormatting>
  <conditionalFormatting sqref="AE80">
    <cfRule type="expression" dxfId="207" priority="459">
      <formula>MOD(ROW(),2)=1</formula>
    </cfRule>
  </conditionalFormatting>
  <conditionalFormatting sqref="AF113 AF116:AF117">
    <cfRule type="expression" dxfId="206" priority="458">
      <formula>MOD(ROW(),2)=1</formula>
    </cfRule>
  </conditionalFormatting>
  <conditionalFormatting sqref="AF111">
    <cfRule type="expression" dxfId="205" priority="457">
      <formula>MOD(ROW(),2)=1</formula>
    </cfRule>
  </conditionalFormatting>
  <conditionalFormatting sqref="AG113">
    <cfRule type="expression" dxfId="204" priority="456">
      <formula>MOD(ROW(),2)=1</formula>
    </cfRule>
  </conditionalFormatting>
  <conditionalFormatting sqref="AG111">
    <cfRule type="expression" dxfId="203" priority="455">
      <formula>MOD(ROW(),2)=1</formula>
    </cfRule>
  </conditionalFormatting>
  <conditionalFormatting sqref="AE113">
    <cfRule type="expression" dxfId="202" priority="454">
      <formula>MOD(ROW(),2)=1</formula>
    </cfRule>
  </conditionalFormatting>
  <conditionalFormatting sqref="AE111">
    <cfRule type="expression" dxfId="201" priority="453">
      <formula>MOD(ROW(),2)=1</formula>
    </cfRule>
  </conditionalFormatting>
  <conditionalFormatting sqref="AG116:AG117">
    <cfRule type="expression" dxfId="200" priority="451">
      <formula>MOD(ROW(),2)=1</formula>
    </cfRule>
  </conditionalFormatting>
  <conditionalFormatting sqref="AE116:AE117">
    <cfRule type="expression" dxfId="199" priority="450">
      <formula>MOD(ROW(),2)=1</formula>
    </cfRule>
  </conditionalFormatting>
  <conditionalFormatting sqref="AF115">
    <cfRule type="expression" dxfId="198" priority="449">
      <formula>MOD(ROW(),2)=1</formula>
    </cfRule>
  </conditionalFormatting>
  <conditionalFormatting sqref="AG115">
    <cfRule type="expression" dxfId="197" priority="448">
      <formula>MOD(ROW(),2)=1</formula>
    </cfRule>
  </conditionalFormatting>
  <conditionalFormatting sqref="AE115">
    <cfRule type="expression" dxfId="196" priority="447">
      <formula>MOD(ROW(),2)=1</formula>
    </cfRule>
  </conditionalFormatting>
  <conditionalFormatting sqref="AF131">
    <cfRule type="expression" dxfId="195" priority="446">
      <formula>MOD(ROW(),2)=1</formula>
    </cfRule>
  </conditionalFormatting>
  <conditionalFormatting sqref="AF131">
    <cfRule type="expression" dxfId="194" priority="445">
      <formula>MOD(ROW(),2)=1</formula>
    </cfRule>
  </conditionalFormatting>
  <conditionalFormatting sqref="AG131">
    <cfRule type="expression" dxfId="193" priority="444">
      <formula>MOD(ROW(),2)=1</formula>
    </cfRule>
  </conditionalFormatting>
  <conditionalFormatting sqref="AG131">
    <cfRule type="expression" dxfId="192" priority="443">
      <formula>MOD(ROW(),2)=1</formula>
    </cfRule>
  </conditionalFormatting>
  <conditionalFormatting sqref="AE131">
    <cfRule type="expression" dxfId="191" priority="440">
      <formula>MOD(ROW(),2)=1</formula>
    </cfRule>
  </conditionalFormatting>
  <conditionalFormatting sqref="AE131">
    <cfRule type="expression" dxfId="190" priority="439">
      <formula>MOD(ROW(),2)=1</formula>
    </cfRule>
  </conditionalFormatting>
  <conditionalFormatting sqref="AB80">
    <cfRule type="expression" dxfId="189" priority="436">
      <formula>MOD(ROW(),2)=1</formula>
    </cfRule>
  </conditionalFormatting>
  <conditionalFormatting sqref="AC80">
    <cfRule type="expression" dxfId="188" priority="435">
      <formula>MOD(ROW(),2)=1</formula>
    </cfRule>
  </conditionalFormatting>
  <conditionalFormatting sqref="AA80">
    <cfRule type="expression" dxfId="187" priority="434">
      <formula>MOD(ROW(),2)=1</formula>
    </cfRule>
  </conditionalFormatting>
  <conditionalFormatting sqref="AB113 AB116:AB117">
    <cfRule type="expression" dxfId="186" priority="433">
      <formula>MOD(ROW(),2)=1</formula>
    </cfRule>
  </conditionalFormatting>
  <conditionalFormatting sqref="AB111">
    <cfRule type="expression" dxfId="185" priority="432">
      <formula>MOD(ROW(),2)=1</formula>
    </cfRule>
  </conditionalFormatting>
  <conditionalFormatting sqref="AC113">
    <cfRule type="expression" dxfId="184" priority="431">
      <formula>MOD(ROW(),2)=1</formula>
    </cfRule>
  </conditionalFormatting>
  <conditionalFormatting sqref="AC111">
    <cfRule type="expression" dxfId="183" priority="430">
      <formula>MOD(ROW(),2)=1</formula>
    </cfRule>
  </conditionalFormatting>
  <conditionalFormatting sqref="AA113">
    <cfRule type="expression" dxfId="182" priority="429">
      <formula>MOD(ROW(),2)=1</formula>
    </cfRule>
  </conditionalFormatting>
  <conditionalFormatting sqref="AA111">
    <cfRule type="expression" dxfId="181" priority="428">
      <formula>MOD(ROW(),2)=1</formula>
    </cfRule>
  </conditionalFormatting>
  <conditionalFormatting sqref="AC116:AC117">
    <cfRule type="expression" dxfId="180" priority="427">
      <formula>MOD(ROW(),2)=1</formula>
    </cfRule>
  </conditionalFormatting>
  <conditionalFormatting sqref="AA116:AA117">
    <cfRule type="expression" dxfId="179" priority="426">
      <formula>MOD(ROW(),2)=1</formula>
    </cfRule>
  </conditionalFormatting>
  <conditionalFormatting sqref="AB115">
    <cfRule type="expression" dxfId="178" priority="425">
      <formula>MOD(ROW(),2)=1</formula>
    </cfRule>
  </conditionalFormatting>
  <conditionalFormatting sqref="AC115">
    <cfRule type="expression" dxfId="177" priority="424">
      <formula>MOD(ROW(),2)=1</formula>
    </cfRule>
  </conditionalFormatting>
  <conditionalFormatting sqref="AA115">
    <cfRule type="expression" dxfId="176" priority="423">
      <formula>MOD(ROW(),2)=1</formula>
    </cfRule>
  </conditionalFormatting>
  <conditionalFormatting sqref="AB131">
    <cfRule type="expression" dxfId="175" priority="422">
      <formula>MOD(ROW(),2)=1</formula>
    </cfRule>
  </conditionalFormatting>
  <conditionalFormatting sqref="AB131">
    <cfRule type="expression" dxfId="174" priority="421">
      <formula>MOD(ROW(),2)=1</formula>
    </cfRule>
  </conditionalFormatting>
  <conditionalFormatting sqref="AC131">
    <cfRule type="expression" dxfId="173" priority="420">
      <formula>MOD(ROW(),2)=1</formula>
    </cfRule>
  </conditionalFormatting>
  <conditionalFormatting sqref="AC131">
    <cfRule type="expression" dxfId="172" priority="419">
      <formula>MOD(ROW(),2)=1</formula>
    </cfRule>
  </conditionalFormatting>
  <conditionalFormatting sqref="AA131">
    <cfRule type="expression" dxfId="171" priority="416">
      <formula>MOD(ROW(),2)=1</formula>
    </cfRule>
  </conditionalFormatting>
  <conditionalFormatting sqref="AA131">
    <cfRule type="expression" dxfId="170" priority="415">
      <formula>MOD(ROW(),2)=1</formula>
    </cfRule>
  </conditionalFormatting>
  <conditionalFormatting sqref="X80">
    <cfRule type="expression" dxfId="169" priority="226">
      <formula>MOD(ROW(),2)=1</formula>
    </cfRule>
  </conditionalFormatting>
  <conditionalFormatting sqref="Y80">
    <cfRule type="expression" dxfId="168" priority="225">
      <formula>MOD(ROW(),2)=1</formula>
    </cfRule>
  </conditionalFormatting>
  <conditionalFormatting sqref="W80">
    <cfRule type="expression" dxfId="167" priority="224">
      <formula>MOD(ROW(),2)=1</formula>
    </cfRule>
  </conditionalFormatting>
  <conditionalFormatting sqref="X113 X116:X117">
    <cfRule type="expression" dxfId="166" priority="223">
      <formula>MOD(ROW(),2)=1</formula>
    </cfRule>
  </conditionalFormatting>
  <conditionalFormatting sqref="X111">
    <cfRule type="expression" dxfId="165" priority="222">
      <formula>MOD(ROW(),2)=1</formula>
    </cfRule>
  </conditionalFormatting>
  <conditionalFormatting sqref="Y113">
    <cfRule type="expression" dxfId="164" priority="221">
      <formula>MOD(ROW(),2)=1</formula>
    </cfRule>
  </conditionalFormatting>
  <conditionalFormatting sqref="Y111">
    <cfRule type="expression" dxfId="163" priority="220">
      <formula>MOD(ROW(),2)=1</formula>
    </cfRule>
  </conditionalFormatting>
  <conditionalFormatting sqref="W113">
    <cfRule type="expression" dxfId="162" priority="219">
      <formula>MOD(ROW(),2)=1</formula>
    </cfRule>
  </conditionalFormatting>
  <conditionalFormatting sqref="W111">
    <cfRule type="expression" dxfId="161" priority="218">
      <formula>MOD(ROW(),2)=1</formula>
    </cfRule>
  </conditionalFormatting>
  <conditionalFormatting sqref="Y116:Y117">
    <cfRule type="expression" dxfId="160" priority="217">
      <formula>MOD(ROW(),2)=1</formula>
    </cfRule>
  </conditionalFormatting>
  <conditionalFormatting sqref="W116:W117">
    <cfRule type="expression" dxfId="159" priority="216">
      <formula>MOD(ROW(),2)=1</formula>
    </cfRule>
  </conditionalFormatting>
  <conditionalFormatting sqref="X115">
    <cfRule type="expression" dxfId="158" priority="215">
      <formula>MOD(ROW(),2)=1</formula>
    </cfRule>
  </conditionalFormatting>
  <conditionalFormatting sqref="Y115">
    <cfRule type="expression" dxfId="157" priority="214">
      <formula>MOD(ROW(),2)=1</formula>
    </cfRule>
  </conditionalFormatting>
  <conditionalFormatting sqref="W115">
    <cfRule type="expression" dxfId="156" priority="213">
      <formula>MOD(ROW(),2)=1</formula>
    </cfRule>
  </conditionalFormatting>
  <conditionalFormatting sqref="X131">
    <cfRule type="expression" dxfId="155" priority="212">
      <formula>MOD(ROW(),2)=1</formula>
    </cfRule>
  </conditionalFormatting>
  <conditionalFormatting sqref="X131">
    <cfRule type="expression" dxfId="154" priority="211">
      <formula>MOD(ROW(),2)=1</formula>
    </cfRule>
  </conditionalFormatting>
  <conditionalFormatting sqref="Y131">
    <cfRule type="expression" dxfId="153" priority="210">
      <formula>MOD(ROW(),2)=1</formula>
    </cfRule>
  </conditionalFormatting>
  <conditionalFormatting sqref="Y131">
    <cfRule type="expression" dxfId="152" priority="209">
      <formula>MOD(ROW(),2)=1</formula>
    </cfRule>
  </conditionalFormatting>
  <conditionalFormatting sqref="W131">
    <cfRule type="expression" dxfId="151" priority="206">
      <formula>MOD(ROW(),2)=1</formula>
    </cfRule>
  </conditionalFormatting>
  <conditionalFormatting sqref="W131">
    <cfRule type="expression" dxfId="150" priority="205">
      <formula>MOD(ROW(),2)=1</formula>
    </cfRule>
  </conditionalFormatting>
  <conditionalFormatting sqref="W143">
    <cfRule type="expression" dxfId="149" priority="202">
      <formula>MOD(ROW(),2)=1</formula>
    </cfRule>
  </conditionalFormatting>
  <conditionalFormatting sqref="W143">
    <cfRule type="expression" dxfId="148" priority="201">
      <formula>MOD(ROW(),2)=1</formula>
    </cfRule>
  </conditionalFormatting>
  <conditionalFormatting sqref="U80">
    <cfRule type="expression" dxfId="147" priority="200">
      <formula>MOD(ROW(),2)=1</formula>
    </cfRule>
  </conditionalFormatting>
  <conditionalFormatting sqref="U113">
    <cfRule type="expression" dxfId="146" priority="199">
      <formula>MOD(ROW(),2)=1</formula>
    </cfRule>
  </conditionalFormatting>
  <conditionalFormatting sqref="U111">
    <cfRule type="expression" dxfId="145" priority="198">
      <formula>MOD(ROW(),2)=1</formula>
    </cfRule>
  </conditionalFormatting>
  <conditionalFormatting sqref="U116">
    <cfRule type="expression" dxfId="144" priority="197">
      <formula>MOD(ROW(),2)=1</formula>
    </cfRule>
  </conditionalFormatting>
  <conditionalFormatting sqref="U115">
    <cfRule type="expression" dxfId="143" priority="196">
      <formula>MOD(ROW(),2)=1</formula>
    </cfRule>
  </conditionalFormatting>
  <conditionalFormatting sqref="U117">
    <cfRule type="expression" dxfId="142" priority="195">
      <formula>MOD(ROW(),2)=1</formula>
    </cfRule>
  </conditionalFormatting>
  <conditionalFormatting sqref="U131">
    <cfRule type="expression" dxfId="141" priority="194">
      <formula>MOD(ROW(),2)=1</formula>
    </cfRule>
  </conditionalFormatting>
  <conditionalFormatting sqref="U131">
    <cfRule type="expression" dxfId="140" priority="193">
      <formula>MOD(ROW(),2)=1</formula>
    </cfRule>
  </conditionalFormatting>
  <conditionalFormatting sqref="R80">
    <cfRule type="expression" dxfId="139" priority="160">
      <formula>MOD(ROW(),2)=1</formula>
    </cfRule>
  </conditionalFormatting>
  <conditionalFormatting sqref="R113 R116:R117">
    <cfRule type="expression" dxfId="138" priority="157">
      <formula>MOD(ROW(),2)=1</formula>
    </cfRule>
  </conditionalFormatting>
  <conditionalFormatting sqref="R111">
    <cfRule type="expression" dxfId="137" priority="156">
      <formula>MOD(ROW(),2)=1</formula>
    </cfRule>
  </conditionalFormatting>
  <conditionalFormatting sqref="S113">
    <cfRule type="expression" dxfId="136" priority="155">
      <formula>MOD(ROW(),2)=1</formula>
    </cfRule>
  </conditionalFormatting>
  <conditionalFormatting sqref="S111">
    <cfRule type="expression" dxfId="135" priority="154">
      <formula>MOD(ROW(),2)=1</formula>
    </cfRule>
  </conditionalFormatting>
  <conditionalFormatting sqref="Q113">
    <cfRule type="expression" dxfId="134" priority="153">
      <formula>MOD(ROW(),2)=1</formula>
    </cfRule>
  </conditionalFormatting>
  <conditionalFormatting sqref="Q111">
    <cfRule type="expression" dxfId="133" priority="152">
      <formula>MOD(ROW(),2)=1</formula>
    </cfRule>
  </conditionalFormatting>
  <conditionalFormatting sqref="S116">
    <cfRule type="expression" dxfId="132" priority="151">
      <formula>MOD(ROW(),2)=1</formula>
    </cfRule>
  </conditionalFormatting>
  <conditionalFormatting sqref="Q116">
    <cfRule type="expression" dxfId="131" priority="150">
      <formula>MOD(ROW(),2)=1</formula>
    </cfRule>
  </conditionalFormatting>
  <conditionalFormatting sqref="R115">
    <cfRule type="expression" dxfId="130" priority="149">
      <formula>MOD(ROW(),2)=1</formula>
    </cfRule>
  </conditionalFormatting>
  <conditionalFormatting sqref="S115">
    <cfRule type="expression" dxfId="129" priority="148">
      <formula>MOD(ROW(),2)=1</formula>
    </cfRule>
  </conditionalFormatting>
  <conditionalFormatting sqref="Q115">
    <cfRule type="expression" dxfId="128" priority="147">
      <formula>MOD(ROW(),2)=1</formula>
    </cfRule>
  </conditionalFormatting>
  <conditionalFormatting sqref="S117">
    <cfRule type="expression" dxfId="127" priority="146">
      <formula>MOD(ROW(),2)=1</formula>
    </cfRule>
  </conditionalFormatting>
  <conditionalFormatting sqref="Q117">
    <cfRule type="expression" dxfId="126" priority="145">
      <formula>MOD(ROW(),2)=1</formula>
    </cfRule>
  </conditionalFormatting>
  <conditionalFormatting sqref="R131">
    <cfRule type="expression" dxfId="125" priority="144">
      <formula>MOD(ROW(),2)=1</formula>
    </cfRule>
  </conditionalFormatting>
  <conditionalFormatting sqref="R131">
    <cfRule type="expression" dxfId="124" priority="143">
      <formula>MOD(ROW(),2)=1</formula>
    </cfRule>
  </conditionalFormatting>
  <conditionalFormatting sqref="S131">
    <cfRule type="expression" dxfId="123" priority="142">
      <formula>MOD(ROW(),2)=1</formula>
    </cfRule>
  </conditionalFormatting>
  <conditionalFormatting sqref="S131">
    <cfRule type="expression" dxfId="122" priority="141">
      <formula>MOD(ROW(),2)=1</formula>
    </cfRule>
  </conditionalFormatting>
  <conditionalFormatting sqref="Q131">
    <cfRule type="expression" dxfId="121" priority="138">
      <formula>MOD(ROW(),2)=1</formula>
    </cfRule>
  </conditionalFormatting>
  <conditionalFormatting sqref="Q131">
    <cfRule type="expression" dxfId="120" priority="137">
      <formula>MOD(ROW(),2)=1</formula>
    </cfRule>
  </conditionalFormatting>
  <conditionalFormatting sqref="Q143">
    <cfRule type="expression" dxfId="119" priority="132">
      <formula>MOD(ROW(),2)=1</formula>
    </cfRule>
  </conditionalFormatting>
  <conditionalFormatting sqref="Q143">
    <cfRule type="expression" dxfId="118" priority="131">
      <formula>MOD(ROW(),2)=1</formula>
    </cfRule>
  </conditionalFormatting>
  <conditionalFormatting sqref="N80">
    <cfRule type="expression" dxfId="117" priority="130">
      <formula>MOD(ROW(),2)=1</formula>
    </cfRule>
  </conditionalFormatting>
  <conditionalFormatting sqref="N131">
    <cfRule type="expression" dxfId="116" priority="127">
      <formula>MOD(ROW(),2)=1</formula>
    </cfRule>
  </conditionalFormatting>
  <conditionalFormatting sqref="N131">
    <cfRule type="expression" dxfId="115" priority="126">
      <formula>MOD(ROW(),2)=1</formula>
    </cfRule>
  </conditionalFormatting>
  <conditionalFormatting sqref="O131">
    <cfRule type="expression" dxfId="114" priority="125">
      <formula>MOD(ROW(),2)=1</formula>
    </cfRule>
  </conditionalFormatting>
  <conditionalFormatting sqref="O131">
    <cfRule type="expression" dxfId="113" priority="124">
      <formula>MOD(ROW(),2)=1</formula>
    </cfRule>
  </conditionalFormatting>
  <conditionalFormatting sqref="M131">
    <cfRule type="expression" dxfId="112" priority="121">
      <formula>MOD(ROW(),2)=1</formula>
    </cfRule>
  </conditionalFormatting>
  <conditionalFormatting sqref="M131">
    <cfRule type="expression" dxfId="111" priority="120">
      <formula>MOD(ROW(),2)=1</formula>
    </cfRule>
  </conditionalFormatting>
  <conditionalFormatting sqref="M143">
    <cfRule type="expression" dxfId="110" priority="117">
      <formula>MOD(ROW(),2)=1</formula>
    </cfRule>
  </conditionalFormatting>
  <conditionalFormatting sqref="M143">
    <cfRule type="expression" dxfId="109" priority="116">
      <formula>MOD(ROW(),2)=1</formula>
    </cfRule>
  </conditionalFormatting>
  <conditionalFormatting sqref="N113 N116:N117">
    <cfRule type="expression" dxfId="108" priority="115">
      <formula>MOD(ROW(),2)=1</formula>
    </cfRule>
  </conditionalFormatting>
  <conditionalFormatting sqref="N111">
    <cfRule type="expression" dxfId="107" priority="114">
      <formula>MOD(ROW(),2)=1</formula>
    </cfRule>
  </conditionalFormatting>
  <conditionalFormatting sqref="O113">
    <cfRule type="expression" dxfId="106" priority="113">
      <formula>MOD(ROW(),2)=1</formula>
    </cfRule>
  </conditionalFormatting>
  <conditionalFormatting sqref="O111">
    <cfRule type="expression" dxfId="105" priority="112">
      <formula>MOD(ROW(),2)=1</formula>
    </cfRule>
  </conditionalFormatting>
  <conditionalFormatting sqref="M113">
    <cfRule type="expression" dxfId="104" priority="111">
      <formula>MOD(ROW(),2)=1</formula>
    </cfRule>
  </conditionalFormatting>
  <conditionalFormatting sqref="M111">
    <cfRule type="expression" dxfId="103" priority="110">
      <formula>MOD(ROW(),2)=1</formula>
    </cfRule>
  </conditionalFormatting>
  <conditionalFormatting sqref="O116">
    <cfRule type="expression" dxfId="102" priority="109">
      <formula>MOD(ROW(),2)=1</formula>
    </cfRule>
  </conditionalFormatting>
  <conditionalFormatting sqref="M116">
    <cfRule type="expression" dxfId="101" priority="108">
      <formula>MOD(ROW(),2)=1</formula>
    </cfRule>
  </conditionalFormatting>
  <conditionalFormatting sqref="N115">
    <cfRule type="expression" dxfId="100" priority="107">
      <formula>MOD(ROW(),2)=1</formula>
    </cfRule>
  </conditionalFormatting>
  <conditionalFormatting sqref="O115">
    <cfRule type="expression" dxfId="99" priority="106">
      <formula>MOD(ROW(),2)=1</formula>
    </cfRule>
  </conditionalFormatting>
  <conditionalFormatting sqref="M115">
    <cfRule type="expression" dxfId="98" priority="105">
      <formula>MOD(ROW(),2)=1</formula>
    </cfRule>
  </conditionalFormatting>
  <conditionalFormatting sqref="O117">
    <cfRule type="expression" dxfId="97" priority="104">
      <formula>MOD(ROW(),2)=1</formula>
    </cfRule>
  </conditionalFormatting>
  <conditionalFormatting sqref="M117">
    <cfRule type="expression" dxfId="96" priority="103">
      <formula>MOD(ROW(),2)=1</formula>
    </cfRule>
  </conditionalFormatting>
  <conditionalFormatting sqref="J80">
    <cfRule type="expression" dxfId="95" priority="100">
      <formula>MOD(ROW(),2)=1</formula>
    </cfRule>
  </conditionalFormatting>
  <conditionalFormatting sqref="J113 J116:J117">
    <cfRule type="expression" dxfId="94" priority="97">
      <formula>MOD(ROW(),2)=1</formula>
    </cfRule>
  </conditionalFormatting>
  <conditionalFormatting sqref="J111">
    <cfRule type="expression" dxfId="93" priority="96">
      <formula>MOD(ROW(),2)=1</formula>
    </cfRule>
  </conditionalFormatting>
  <conditionalFormatting sqref="K113">
    <cfRule type="expression" dxfId="92" priority="95">
      <formula>MOD(ROW(),2)=1</formula>
    </cfRule>
  </conditionalFormatting>
  <conditionalFormatting sqref="K111">
    <cfRule type="expression" dxfId="91" priority="94">
      <formula>MOD(ROW(),2)=1</formula>
    </cfRule>
  </conditionalFormatting>
  <conditionalFormatting sqref="I113">
    <cfRule type="expression" dxfId="90" priority="93">
      <formula>MOD(ROW(),2)=1</formula>
    </cfRule>
  </conditionalFormatting>
  <conditionalFormatting sqref="I111">
    <cfRule type="expression" dxfId="89" priority="92">
      <formula>MOD(ROW(),2)=1</formula>
    </cfRule>
  </conditionalFormatting>
  <conditionalFormatting sqref="K116">
    <cfRule type="expression" dxfId="88" priority="91">
      <formula>MOD(ROW(),2)=1</formula>
    </cfRule>
  </conditionalFormatting>
  <conditionalFormatting sqref="I116">
    <cfRule type="expression" dxfId="87" priority="90">
      <formula>MOD(ROW(),2)=1</formula>
    </cfRule>
  </conditionalFormatting>
  <conditionalFormatting sqref="J115">
    <cfRule type="expression" dxfId="86" priority="89">
      <formula>MOD(ROW(),2)=1</formula>
    </cfRule>
  </conditionalFormatting>
  <conditionalFormatting sqref="K115">
    <cfRule type="expression" dxfId="85" priority="88">
      <formula>MOD(ROW(),2)=1</formula>
    </cfRule>
  </conditionalFormatting>
  <conditionalFormatting sqref="I115">
    <cfRule type="expression" dxfId="84" priority="87">
      <formula>MOD(ROW(),2)=1</formula>
    </cfRule>
  </conditionalFormatting>
  <conditionalFormatting sqref="K117">
    <cfRule type="expression" dxfId="83" priority="86">
      <formula>MOD(ROW(),2)=1</formula>
    </cfRule>
  </conditionalFormatting>
  <conditionalFormatting sqref="I117">
    <cfRule type="expression" dxfId="82" priority="85">
      <formula>MOD(ROW(),2)=1</formula>
    </cfRule>
  </conditionalFormatting>
  <conditionalFormatting sqref="J131">
    <cfRule type="expression" dxfId="81" priority="84">
      <formula>MOD(ROW(),2)=1</formula>
    </cfRule>
  </conditionalFormatting>
  <conditionalFormatting sqref="J131">
    <cfRule type="expression" dxfId="80" priority="83">
      <formula>MOD(ROW(),2)=1</formula>
    </cfRule>
  </conditionalFormatting>
  <conditionalFormatting sqref="K131">
    <cfRule type="expression" dxfId="79" priority="82">
      <formula>MOD(ROW(),2)=1</formula>
    </cfRule>
  </conditionalFormatting>
  <conditionalFormatting sqref="K131">
    <cfRule type="expression" dxfId="78" priority="81">
      <formula>MOD(ROW(),2)=1</formula>
    </cfRule>
  </conditionalFormatting>
  <conditionalFormatting sqref="I131">
    <cfRule type="expression" dxfId="77" priority="80">
      <formula>MOD(ROW(),2)=1</formula>
    </cfRule>
  </conditionalFormatting>
  <conditionalFormatting sqref="I131">
    <cfRule type="expression" dxfId="76" priority="79">
      <formula>MOD(ROW(),2)=1</formula>
    </cfRule>
  </conditionalFormatting>
  <conditionalFormatting sqref="I143">
    <cfRule type="expression" dxfId="75" priority="78">
      <formula>MOD(ROW(),2)=1</formula>
    </cfRule>
  </conditionalFormatting>
  <conditionalFormatting sqref="I143">
    <cfRule type="expression" dxfId="74" priority="77">
      <formula>MOD(ROW(),2)=1</formula>
    </cfRule>
  </conditionalFormatting>
  <conditionalFormatting sqref="G113">
    <cfRule type="expression" dxfId="73" priority="75">
      <formula>MOD(ROW(),2)=1</formula>
    </cfRule>
  </conditionalFormatting>
  <conditionalFormatting sqref="G111">
    <cfRule type="expression" dxfId="72" priority="74">
      <formula>MOD(ROW(),2)=1</formula>
    </cfRule>
  </conditionalFormatting>
  <conditionalFormatting sqref="G116">
    <cfRule type="expression" dxfId="71" priority="73">
      <formula>MOD(ROW(),2)=1</formula>
    </cfRule>
  </conditionalFormatting>
  <conditionalFormatting sqref="G115">
    <cfRule type="expression" dxfId="70" priority="72">
      <formula>MOD(ROW(),2)=1</formula>
    </cfRule>
  </conditionalFormatting>
  <conditionalFormatting sqref="G117">
    <cfRule type="expression" dxfId="69" priority="71">
      <formula>MOD(ROW(),2)=1</formula>
    </cfRule>
  </conditionalFormatting>
  <conditionalFormatting sqref="G131">
    <cfRule type="expression" dxfId="68" priority="70">
      <formula>MOD(ROW(),2)=1</formula>
    </cfRule>
  </conditionalFormatting>
  <conditionalFormatting sqref="G131">
    <cfRule type="expression" dxfId="67" priority="69">
      <formula>MOD(ROW(),2)=1</formula>
    </cfRule>
  </conditionalFormatting>
  <conditionalFormatting sqref="G143">
    <cfRule type="expression" dxfId="66" priority="68">
      <formula>MOD(ROW(),2)=1</formula>
    </cfRule>
  </conditionalFormatting>
  <conditionalFormatting sqref="G143">
    <cfRule type="expression" dxfId="65" priority="67">
      <formula>MOD(ROW(),2)=1</formula>
    </cfRule>
  </conditionalFormatting>
  <conditionalFormatting sqref="A78:B78 AX78 AV78 AT78 AR78 AN78 AJ78 AH78 AD78 Z78 V78 T78 P78 L78 H78 F78">
    <cfRule type="expression" dxfId="64" priority="66">
      <formula>MOD(ROW(),2)=1</formula>
    </cfRule>
  </conditionalFormatting>
  <conditionalFormatting sqref="AW78">
    <cfRule type="expression" dxfId="63" priority="65">
      <formula>MOD(ROW(),2)=1</formula>
    </cfRule>
  </conditionalFormatting>
  <conditionalFormatting sqref="AU78">
    <cfRule type="expression" dxfId="62" priority="64">
      <formula>MOD(ROW(),2)=1</formula>
    </cfRule>
  </conditionalFormatting>
  <conditionalFormatting sqref="AS78">
    <cfRule type="expression" dxfId="61" priority="63">
      <formula>MOD(ROW(),2)=1</formula>
    </cfRule>
  </conditionalFormatting>
  <conditionalFormatting sqref="AP78">
    <cfRule type="expression" dxfId="60" priority="62">
      <formula>MOD(ROW(),2)=1</formula>
    </cfRule>
  </conditionalFormatting>
  <conditionalFormatting sqref="AQ78">
    <cfRule type="expression" dxfId="59" priority="61">
      <formula>MOD(ROW(),2)=1</formula>
    </cfRule>
  </conditionalFormatting>
  <conditionalFormatting sqref="AO78">
    <cfRule type="expression" dxfId="58" priority="60">
      <formula>MOD(ROW(),2)=1</formula>
    </cfRule>
  </conditionalFormatting>
  <conditionalFormatting sqref="AL78">
    <cfRule type="expression" dxfId="57" priority="59">
      <formula>MOD(ROW(),2)=1</formula>
    </cfRule>
  </conditionalFormatting>
  <conditionalFormatting sqref="AM78">
    <cfRule type="expression" dxfId="56" priority="58">
      <formula>MOD(ROW(),2)=1</formula>
    </cfRule>
  </conditionalFormatting>
  <conditionalFormatting sqref="AK78">
    <cfRule type="expression" dxfId="55" priority="57">
      <formula>MOD(ROW(),2)=1</formula>
    </cfRule>
  </conditionalFormatting>
  <conditionalFormatting sqref="AI78">
    <cfRule type="expression" dxfId="54" priority="56">
      <formula>MOD(ROW(),2)=1</formula>
    </cfRule>
  </conditionalFormatting>
  <conditionalFormatting sqref="AF78">
    <cfRule type="expression" dxfId="53" priority="55">
      <formula>MOD(ROW(),2)=1</formula>
    </cfRule>
  </conditionalFormatting>
  <conditionalFormatting sqref="AG78">
    <cfRule type="expression" dxfId="52" priority="54">
      <formula>MOD(ROW(),2)=1</formula>
    </cfRule>
  </conditionalFormatting>
  <conditionalFormatting sqref="AE78">
    <cfRule type="expression" dxfId="51" priority="53">
      <formula>MOD(ROW(),2)=1</formula>
    </cfRule>
  </conditionalFormatting>
  <conditionalFormatting sqref="AB78">
    <cfRule type="expression" dxfId="50" priority="52">
      <formula>MOD(ROW(),2)=1</formula>
    </cfRule>
  </conditionalFormatting>
  <conditionalFormatting sqref="AC78">
    <cfRule type="expression" dxfId="49" priority="51">
      <formula>MOD(ROW(),2)=1</formula>
    </cfRule>
  </conditionalFormatting>
  <conditionalFormatting sqref="AA78">
    <cfRule type="expression" dxfId="48" priority="50">
      <formula>MOD(ROW(),2)=1</formula>
    </cfRule>
  </conditionalFormatting>
  <conditionalFormatting sqref="X78">
    <cfRule type="expression" dxfId="47" priority="49">
      <formula>MOD(ROW(),2)=1</formula>
    </cfRule>
  </conditionalFormatting>
  <conditionalFormatting sqref="Y78">
    <cfRule type="expression" dxfId="46" priority="48">
      <formula>MOD(ROW(),2)=1</formula>
    </cfRule>
  </conditionalFormatting>
  <conditionalFormatting sqref="W78">
    <cfRule type="expression" dxfId="45" priority="47">
      <formula>MOD(ROW(),2)=1</formula>
    </cfRule>
  </conditionalFormatting>
  <conditionalFormatting sqref="U78">
    <cfRule type="expression" dxfId="44" priority="46">
      <formula>MOD(ROW(),2)=1</formula>
    </cfRule>
  </conditionalFormatting>
  <conditionalFormatting sqref="R78">
    <cfRule type="expression" dxfId="43" priority="45">
      <formula>MOD(ROW(),2)=1</formula>
    </cfRule>
  </conditionalFormatting>
  <conditionalFormatting sqref="S78">
    <cfRule type="expression" dxfId="42" priority="44">
      <formula>MOD(ROW(),2)=1</formula>
    </cfRule>
  </conditionalFormatting>
  <conditionalFormatting sqref="Q78">
    <cfRule type="expression" dxfId="41" priority="43">
      <formula>MOD(ROW(),2)=1</formula>
    </cfRule>
  </conditionalFormatting>
  <conditionalFormatting sqref="N78">
    <cfRule type="expression" dxfId="40" priority="42">
      <formula>MOD(ROW(),2)=1</formula>
    </cfRule>
  </conditionalFormatting>
  <conditionalFormatting sqref="O78">
    <cfRule type="expression" dxfId="39" priority="41">
      <formula>MOD(ROW(),2)=1</formula>
    </cfRule>
  </conditionalFormatting>
  <conditionalFormatting sqref="M78">
    <cfRule type="expression" dxfId="38" priority="40">
      <formula>MOD(ROW(),2)=1</formula>
    </cfRule>
  </conditionalFormatting>
  <conditionalFormatting sqref="J78">
    <cfRule type="expression" dxfId="37" priority="39">
      <formula>MOD(ROW(),2)=1</formula>
    </cfRule>
  </conditionalFormatting>
  <conditionalFormatting sqref="K78">
    <cfRule type="expression" dxfId="36" priority="38">
      <formula>MOD(ROW(),2)=1</formula>
    </cfRule>
  </conditionalFormatting>
  <conditionalFormatting sqref="I78">
    <cfRule type="expression" dxfId="35" priority="37">
      <formula>MOD(ROW(),2)=1</formula>
    </cfRule>
  </conditionalFormatting>
  <conditionalFormatting sqref="G78">
    <cfRule type="expression" dxfId="34" priority="36">
      <formula>MOD(ROW(),2)=1</formula>
    </cfRule>
  </conditionalFormatting>
  <conditionalFormatting sqref="S80">
    <cfRule type="expression" dxfId="33" priority="35">
      <formula>MOD(ROW(),2)=1</formula>
    </cfRule>
  </conditionalFormatting>
  <conditionalFormatting sqref="Q80">
    <cfRule type="expression" dxfId="32" priority="34">
      <formula>MOD(ROW(),2)=1</formula>
    </cfRule>
  </conditionalFormatting>
  <conditionalFormatting sqref="O80">
    <cfRule type="expression" dxfId="31" priority="33">
      <formula>MOD(ROW(),2)=1</formula>
    </cfRule>
  </conditionalFormatting>
  <conditionalFormatting sqref="M80">
    <cfRule type="expression" dxfId="30" priority="32">
      <formula>MOD(ROW(),2)=1</formula>
    </cfRule>
  </conditionalFormatting>
  <conditionalFormatting sqref="K80">
    <cfRule type="expression" dxfId="29" priority="31">
      <formula>MOD(ROW(),2)=1</formula>
    </cfRule>
  </conditionalFormatting>
  <conditionalFormatting sqref="I80">
    <cfRule type="expression" dxfId="28" priority="30">
      <formula>MOD(ROW(),2)=1</formula>
    </cfRule>
  </conditionalFormatting>
  <conditionalFormatting sqref="G80">
    <cfRule type="expression" dxfId="27" priority="29">
      <formula>MOD(ROW(),2)=1</formula>
    </cfRule>
  </conditionalFormatting>
  <conditionalFormatting sqref="D80">
    <cfRule type="expression" dxfId="26" priority="28">
      <formula>MOD(ROW(),2)=1</formula>
    </cfRule>
  </conditionalFormatting>
  <conditionalFormatting sqref="D78">
    <cfRule type="expression" dxfId="25" priority="27">
      <formula>MOD(ROW(),2)=1</formula>
    </cfRule>
  </conditionalFormatting>
  <conditionalFormatting sqref="E78">
    <cfRule type="expression" dxfId="24" priority="26">
      <formula>MOD(ROW(),2)=1</formula>
    </cfRule>
  </conditionalFormatting>
  <conditionalFormatting sqref="C78">
    <cfRule type="expression" dxfId="23" priority="25">
      <formula>MOD(ROW(),2)=1</formula>
    </cfRule>
  </conditionalFormatting>
  <conditionalFormatting sqref="E80">
    <cfRule type="expression" dxfId="22" priority="24">
      <formula>MOD(ROW(),2)=1</formula>
    </cfRule>
  </conditionalFormatting>
  <conditionalFormatting sqref="C80">
    <cfRule type="expression" dxfId="21" priority="23">
      <formula>MOD(ROW(),2)=1</formula>
    </cfRule>
  </conditionalFormatting>
  <conditionalFormatting sqref="D113 D116:D117">
    <cfRule type="expression" dxfId="20" priority="22">
      <formula>MOD(ROW(),2)=1</formula>
    </cfRule>
  </conditionalFormatting>
  <conditionalFormatting sqref="D111">
    <cfRule type="expression" dxfId="19" priority="21">
      <formula>MOD(ROW(),2)=1</formula>
    </cfRule>
  </conditionalFormatting>
  <conditionalFormatting sqref="E113">
    <cfRule type="expression" dxfId="18" priority="20">
      <formula>MOD(ROW(),2)=1</formula>
    </cfRule>
  </conditionalFormatting>
  <conditionalFormatting sqref="E111">
    <cfRule type="expression" dxfId="17" priority="19">
      <formula>MOD(ROW(),2)=1</formula>
    </cfRule>
  </conditionalFormatting>
  <conditionalFormatting sqref="C113">
    <cfRule type="expression" dxfId="16" priority="18">
      <formula>MOD(ROW(),2)=1</formula>
    </cfRule>
  </conditionalFormatting>
  <conditionalFormatting sqref="E116">
    <cfRule type="expression" dxfId="15" priority="16">
      <formula>MOD(ROW(),2)=1</formula>
    </cfRule>
  </conditionalFormatting>
  <conditionalFormatting sqref="C116">
    <cfRule type="expression" dxfId="14" priority="15">
      <formula>MOD(ROW(),2)=1</formula>
    </cfRule>
  </conditionalFormatting>
  <conditionalFormatting sqref="D115">
    <cfRule type="expression" dxfId="13" priority="14">
      <formula>MOD(ROW(),2)=1</formula>
    </cfRule>
  </conditionalFormatting>
  <conditionalFormatting sqref="E115">
    <cfRule type="expression" dxfId="12" priority="13">
      <formula>MOD(ROW(),2)=1</formula>
    </cfRule>
  </conditionalFormatting>
  <conditionalFormatting sqref="C115">
    <cfRule type="expression" dxfId="11" priority="12">
      <formula>MOD(ROW(),2)=1</formula>
    </cfRule>
  </conditionalFormatting>
  <conditionalFormatting sqref="E117">
    <cfRule type="expression" dxfId="10" priority="11">
      <formula>MOD(ROW(),2)=1</formula>
    </cfRule>
  </conditionalFormatting>
  <conditionalFormatting sqref="C117">
    <cfRule type="expression" dxfId="9" priority="10">
      <formula>MOD(ROW(),2)=1</formula>
    </cfRule>
  </conditionalFormatting>
  <conditionalFormatting sqref="D131">
    <cfRule type="expression" dxfId="8" priority="9">
      <formula>MOD(ROW(),2)=1</formula>
    </cfRule>
  </conditionalFormatting>
  <conditionalFormatting sqref="D131">
    <cfRule type="expression" dxfId="7" priority="8">
      <formula>MOD(ROW(),2)=1</formula>
    </cfRule>
  </conditionalFormatting>
  <conditionalFormatting sqref="E131">
    <cfRule type="expression" dxfId="6" priority="7">
      <formula>MOD(ROW(),2)=1</formula>
    </cfRule>
  </conditionalFormatting>
  <conditionalFormatting sqref="E131">
    <cfRule type="expression" dxfId="5" priority="6">
      <formula>MOD(ROW(),2)=1</formula>
    </cfRule>
  </conditionalFormatting>
  <conditionalFormatting sqref="C131">
    <cfRule type="expression" dxfId="4" priority="5">
      <formula>MOD(ROW(),2)=1</formula>
    </cfRule>
  </conditionalFormatting>
  <conditionalFormatting sqref="C131">
    <cfRule type="expression" dxfId="3" priority="4">
      <formula>MOD(ROW(),2)=1</formula>
    </cfRule>
  </conditionalFormatting>
  <conditionalFormatting sqref="C143">
    <cfRule type="expression" dxfId="2" priority="3">
      <formula>MOD(ROW(),2)=1</formula>
    </cfRule>
  </conditionalFormatting>
  <conditionalFormatting sqref="C143">
    <cfRule type="expression" dxfId="1" priority="2">
      <formula>MOD(ROW(),2)=1</formula>
    </cfRule>
  </conditionalFormatting>
  <conditionalFormatting sqref="C111">
    <cfRule type="expression" dxfId="0" priority="1">
      <formula>MOD(ROW(),2)=1</formula>
    </cfRule>
  </conditionalFormatting>
  <pageMargins left="0.25" right="0.25" top="0.75" bottom="0.75" header="0.3" footer="0.3"/>
  <pageSetup paperSize="182" scale="70" fitToWidth="2"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8"/>
  <sheetViews>
    <sheetView view="pageBreakPreview" zoomScale="60" zoomScaleNormal="100" workbookViewId="0">
      <pane xSplit="2" ySplit="3" topLeftCell="C4" activePane="bottomRight" state="frozen"/>
      <selection pane="topRight" activeCell="C1" sqref="C1"/>
      <selection pane="bottomLeft" activeCell="A4" sqref="A4"/>
      <selection pane="bottomRight" activeCell="A38" sqref="A38"/>
    </sheetView>
  </sheetViews>
  <sheetFormatPr defaultRowHeight="14.4" x14ac:dyDescent="0.3"/>
  <cols>
    <col min="1" max="1" width="78.21875" bestFit="1" customWidth="1"/>
    <col min="2" max="2" width="3.44140625" customWidth="1"/>
    <col min="3" max="3" width="7.44140625" customWidth="1"/>
    <col min="4" max="4" width="2.21875" customWidth="1"/>
    <col min="5" max="5" width="7.44140625" customWidth="1"/>
    <col min="6" max="6" width="2.21875" customWidth="1"/>
    <col min="7" max="7" width="9" customWidth="1"/>
    <col min="8" max="8" width="2.21875" customWidth="1"/>
    <col min="9" max="9" width="9" customWidth="1"/>
    <col min="10" max="10" width="2.21875" customWidth="1"/>
    <col min="11" max="11" width="7.44140625" customWidth="1"/>
    <col min="12" max="12" width="2.21875" customWidth="1"/>
    <col min="13" max="13" width="7.44140625" customWidth="1"/>
    <col min="14" max="14" width="2.21875" customWidth="1"/>
    <col min="15" max="15" width="8.44140625" customWidth="1"/>
    <col min="16" max="16" width="2.21875" customWidth="1"/>
    <col min="17" max="17" width="8.44140625" customWidth="1"/>
    <col min="18" max="18" width="2.21875" customWidth="1"/>
    <col min="19" max="19" width="7.44140625" customWidth="1"/>
    <col min="20" max="20" width="2.21875" customWidth="1"/>
    <col min="21" max="21" width="7.77734375" customWidth="1"/>
    <col min="22" max="22" width="2.21875" customWidth="1"/>
    <col min="23" max="23" width="7.21875" customWidth="1"/>
  </cols>
  <sheetData>
    <row r="1" spans="1:23" x14ac:dyDescent="0.3">
      <c r="A1" s="3" t="s">
        <v>10</v>
      </c>
    </row>
    <row r="2" spans="1:23" x14ac:dyDescent="0.3">
      <c r="A2" s="3" t="s">
        <v>35</v>
      </c>
    </row>
    <row r="3" spans="1:23" x14ac:dyDescent="0.3">
      <c r="A3" t="s">
        <v>0</v>
      </c>
      <c r="C3" s="7" t="s">
        <v>36</v>
      </c>
      <c r="D3" s="5"/>
      <c r="E3" s="7" t="s">
        <v>37</v>
      </c>
      <c r="F3" s="5"/>
      <c r="G3" s="7" t="s">
        <v>38</v>
      </c>
      <c r="H3" s="5"/>
      <c r="I3" s="7" t="s">
        <v>39</v>
      </c>
      <c r="K3" s="5" t="s">
        <v>32</v>
      </c>
      <c r="L3" s="5"/>
      <c r="M3" s="5" t="s">
        <v>34</v>
      </c>
      <c r="N3" s="5"/>
      <c r="O3" s="10" t="s">
        <v>50</v>
      </c>
      <c r="P3" s="5"/>
      <c r="Q3" s="10" t="s">
        <v>52</v>
      </c>
      <c r="S3" s="5" t="s">
        <v>33</v>
      </c>
      <c r="T3" s="5"/>
      <c r="U3" s="7" t="s">
        <v>53</v>
      </c>
      <c r="V3" s="5"/>
      <c r="W3" s="7" t="s">
        <v>51</v>
      </c>
    </row>
    <row r="4" spans="1:23" x14ac:dyDescent="0.3">
      <c r="A4" t="s">
        <v>42</v>
      </c>
      <c r="C4" s="2">
        <v>-133</v>
      </c>
      <c r="D4" s="1"/>
      <c r="E4" s="2">
        <v>546</v>
      </c>
      <c r="F4" s="1"/>
      <c r="G4" s="2">
        <v>-128</v>
      </c>
      <c r="H4" s="1"/>
      <c r="I4" s="2">
        <v>356</v>
      </c>
      <c r="K4" s="2">
        <v>-48</v>
      </c>
      <c r="L4" s="1"/>
      <c r="M4" s="2">
        <v>-140</v>
      </c>
      <c r="N4" s="1"/>
      <c r="O4" s="2">
        <v>5</v>
      </c>
      <c r="P4" s="1"/>
      <c r="Q4" s="2">
        <v>-190</v>
      </c>
      <c r="R4" s="1"/>
      <c r="S4" s="2">
        <v>53</v>
      </c>
      <c r="T4" s="1"/>
      <c r="U4" s="2">
        <v>-50</v>
      </c>
      <c r="V4" s="1"/>
      <c r="W4" s="2">
        <v>-77</v>
      </c>
    </row>
    <row r="5" spans="1:23" x14ac:dyDescent="0.3">
      <c r="A5" t="s">
        <v>1</v>
      </c>
      <c r="C5" s="1">
        <v>85</v>
      </c>
      <c r="D5" s="1"/>
      <c r="E5" s="1">
        <v>95</v>
      </c>
      <c r="F5" s="1"/>
      <c r="G5" s="1">
        <v>252</v>
      </c>
      <c r="H5" s="1"/>
      <c r="I5" s="1">
        <v>243</v>
      </c>
      <c r="K5" s="1">
        <v>83</v>
      </c>
      <c r="L5" s="1"/>
      <c r="M5" s="1">
        <v>74</v>
      </c>
      <c r="N5" s="1"/>
      <c r="O5" s="1">
        <v>167</v>
      </c>
      <c r="P5" s="1"/>
      <c r="Q5" s="1">
        <v>148</v>
      </c>
      <c r="R5" s="1"/>
      <c r="S5" s="1">
        <v>84</v>
      </c>
      <c r="T5" s="1"/>
      <c r="U5" s="1">
        <v>74</v>
      </c>
      <c r="V5" s="1"/>
      <c r="W5" s="1">
        <v>85</v>
      </c>
    </row>
    <row r="6" spans="1:23" x14ac:dyDescent="0.3">
      <c r="A6" t="s">
        <v>2</v>
      </c>
      <c r="C6" s="1">
        <v>0</v>
      </c>
      <c r="D6" s="1"/>
      <c r="E6" s="1">
        <v>0</v>
      </c>
      <c r="F6" s="1"/>
      <c r="G6" s="1">
        <v>0</v>
      </c>
      <c r="H6" s="1"/>
      <c r="I6" s="1">
        <v>-78</v>
      </c>
      <c r="K6" s="1">
        <v>0</v>
      </c>
      <c r="L6" s="1"/>
      <c r="M6" s="1">
        <v>0</v>
      </c>
      <c r="N6" s="1"/>
      <c r="O6" s="1">
        <v>0</v>
      </c>
      <c r="P6" s="1"/>
      <c r="Q6" s="1">
        <v>-78</v>
      </c>
      <c r="R6" s="1"/>
      <c r="S6" s="1">
        <v>0</v>
      </c>
      <c r="T6" s="1"/>
      <c r="U6" s="1">
        <v>-78</v>
      </c>
      <c r="V6" s="1"/>
      <c r="W6" s="1">
        <v>0</v>
      </c>
    </row>
    <row r="7" spans="1:23" x14ac:dyDescent="0.3">
      <c r="A7" t="s">
        <v>40</v>
      </c>
      <c r="C7" s="1">
        <v>132</v>
      </c>
      <c r="D7" s="1"/>
      <c r="E7" s="1">
        <v>137</v>
      </c>
      <c r="F7" s="1"/>
      <c r="G7" s="1">
        <v>406</v>
      </c>
      <c r="H7" s="1"/>
      <c r="I7" s="1">
        <v>422</v>
      </c>
      <c r="K7" s="1">
        <v>134</v>
      </c>
      <c r="L7" s="1"/>
      <c r="M7" s="1">
        <v>138</v>
      </c>
      <c r="N7" s="1"/>
      <c r="O7" s="1">
        <v>274</v>
      </c>
      <c r="P7" s="1"/>
      <c r="Q7" s="1">
        <v>285</v>
      </c>
      <c r="R7" s="1"/>
      <c r="S7" s="1">
        <v>140</v>
      </c>
      <c r="T7" s="1"/>
      <c r="U7" s="1">
        <v>147</v>
      </c>
      <c r="V7" s="1"/>
      <c r="W7" s="1">
        <v>137</v>
      </c>
    </row>
    <row r="8" spans="1:23" x14ac:dyDescent="0.3">
      <c r="A8" t="s">
        <v>3</v>
      </c>
      <c r="C8" s="1">
        <v>5</v>
      </c>
      <c r="D8" s="1"/>
      <c r="E8" s="1">
        <v>3</v>
      </c>
      <c r="F8" s="1"/>
      <c r="G8" s="1">
        <v>17</v>
      </c>
      <c r="H8" s="1"/>
      <c r="I8" s="1">
        <v>13</v>
      </c>
      <c r="K8" s="1">
        <v>6</v>
      </c>
      <c r="L8" s="1"/>
      <c r="M8" s="1">
        <v>5</v>
      </c>
      <c r="N8" s="1"/>
      <c r="O8" s="1">
        <v>12</v>
      </c>
      <c r="P8" s="1"/>
      <c r="Q8" s="1">
        <v>10</v>
      </c>
      <c r="R8" s="1"/>
      <c r="S8" s="1">
        <v>6</v>
      </c>
      <c r="T8" s="1"/>
      <c r="U8" s="1">
        <v>5</v>
      </c>
      <c r="V8" s="1"/>
      <c r="W8" s="1">
        <v>10</v>
      </c>
    </row>
    <row r="9" spans="1:23" x14ac:dyDescent="0.3">
      <c r="A9" t="s">
        <v>4</v>
      </c>
      <c r="C9" s="1">
        <v>81</v>
      </c>
      <c r="D9" s="1"/>
      <c r="E9" s="1">
        <v>-629</v>
      </c>
      <c r="F9" s="1"/>
      <c r="G9" s="1">
        <v>-45</v>
      </c>
      <c r="H9" s="1"/>
      <c r="I9" s="1">
        <v>-548</v>
      </c>
      <c r="K9" s="1">
        <v>-30</v>
      </c>
      <c r="L9" s="1"/>
      <c r="M9" s="1">
        <v>68</v>
      </c>
      <c r="N9" s="1"/>
      <c r="O9" s="1">
        <v>-126</v>
      </c>
      <c r="P9" s="1"/>
      <c r="Q9" s="1">
        <v>81</v>
      </c>
      <c r="R9" s="1"/>
      <c r="S9" s="1">
        <v>-96</v>
      </c>
      <c r="T9" s="1"/>
      <c r="U9" s="1">
        <v>13</v>
      </c>
      <c r="V9" s="1"/>
      <c r="W9" s="1">
        <v>3</v>
      </c>
    </row>
    <row r="10" spans="1:23" x14ac:dyDescent="0.3">
      <c r="A10" t="s">
        <v>5</v>
      </c>
      <c r="C10" s="1">
        <v>11</v>
      </c>
      <c r="D10" s="1"/>
      <c r="E10" s="1">
        <v>12</v>
      </c>
      <c r="F10" s="1"/>
      <c r="G10" s="1">
        <v>37</v>
      </c>
      <c r="H10" s="1"/>
      <c r="I10" s="1">
        <v>40</v>
      </c>
      <c r="K10" s="1">
        <v>13</v>
      </c>
      <c r="L10" s="1"/>
      <c r="M10" s="1">
        <v>15</v>
      </c>
      <c r="N10" s="1"/>
      <c r="O10" s="1">
        <v>26</v>
      </c>
      <c r="P10" s="1"/>
      <c r="Q10" s="1">
        <v>28</v>
      </c>
      <c r="R10" s="1"/>
      <c r="S10" s="1">
        <v>13</v>
      </c>
      <c r="T10" s="1"/>
      <c r="U10" s="1">
        <v>13</v>
      </c>
      <c r="V10" s="1"/>
      <c r="W10" s="1">
        <v>10</v>
      </c>
    </row>
    <row r="11" spans="1:23" ht="15" thickBot="1" x14ac:dyDescent="0.35">
      <c r="A11" t="s">
        <v>6</v>
      </c>
      <c r="C11" s="14">
        <f>SUM(C4:C10)</f>
        <v>181</v>
      </c>
      <c r="D11" s="1"/>
      <c r="E11" s="14">
        <f>SUM(E4:E10)</f>
        <v>164</v>
      </c>
      <c r="F11" s="1"/>
      <c r="G11" s="14">
        <f>SUM(G4:G10)</f>
        <v>539</v>
      </c>
      <c r="H11" s="1"/>
      <c r="I11" s="14">
        <f>SUM(I4:I10)</f>
        <v>448</v>
      </c>
      <c r="K11" s="14">
        <f>SUM(K4:K10)</f>
        <v>158</v>
      </c>
      <c r="L11" s="1"/>
      <c r="M11" s="14">
        <f>SUM(M4:M10)</f>
        <v>160</v>
      </c>
      <c r="N11" s="1"/>
      <c r="O11" s="14">
        <f>SUM(O4:O10)</f>
        <v>358</v>
      </c>
      <c r="P11" s="1"/>
      <c r="Q11" s="14">
        <f>SUM(Q4:Q10)</f>
        <v>284</v>
      </c>
      <c r="R11" s="1"/>
      <c r="S11" s="14">
        <f>SUM(S4:S10)</f>
        <v>200</v>
      </c>
      <c r="T11" s="1"/>
      <c r="U11" s="14">
        <f>SUM(U4:U10)</f>
        <v>124</v>
      </c>
      <c r="V11" s="1"/>
      <c r="W11" s="14">
        <f>SUM(W4:W10)</f>
        <v>168</v>
      </c>
    </row>
    <row r="12" spans="1:23" ht="15" thickTop="1" x14ac:dyDescent="0.3">
      <c r="C12" s="11"/>
      <c r="D12" s="1"/>
      <c r="E12" s="11"/>
      <c r="F12" s="1"/>
      <c r="G12" s="11"/>
      <c r="H12" s="1"/>
      <c r="I12" s="11"/>
      <c r="K12" s="11"/>
      <c r="L12" s="1"/>
      <c r="M12" s="11"/>
      <c r="N12" s="1"/>
      <c r="O12" s="11"/>
      <c r="P12" s="1"/>
      <c r="Q12" s="11"/>
      <c r="R12" s="1"/>
      <c r="S12" s="11"/>
      <c r="T12" s="1"/>
      <c r="U12" s="11"/>
      <c r="V12" s="1"/>
      <c r="W12" s="11"/>
    </row>
    <row r="13" spans="1:23" x14ac:dyDescent="0.3">
      <c r="C13" s="1"/>
      <c r="D13" s="1"/>
      <c r="E13" s="1"/>
      <c r="F13" s="1"/>
      <c r="G13" s="1"/>
      <c r="H13" s="1"/>
      <c r="I13" s="1"/>
      <c r="K13" s="1"/>
      <c r="L13" s="1"/>
      <c r="M13" s="1"/>
      <c r="N13" s="1"/>
      <c r="O13" s="1"/>
      <c r="P13" s="1"/>
      <c r="Q13" s="1"/>
      <c r="R13" s="1"/>
      <c r="S13" s="1"/>
      <c r="T13" s="1"/>
      <c r="U13" s="1"/>
      <c r="V13" s="1"/>
      <c r="W13" s="1"/>
    </row>
    <row r="14" spans="1:23" x14ac:dyDescent="0.3">
      <c r="A14" t="s">
        <v>54</v>
      </c>
      <c r="C14" s="2">
        <v>105</v>
      </c>
      <c r="D14" s="1"/>
      <c r="E14" s="2">
        <v>101</v>
      </c>
      <c r="F14" s="1"/>
      <c r="G14" s="2">
        <v>225</v>
      </c>
      <c r="H14" s="1"/>
      <c r="I14" s="2">
        <v>145</v>
      </c>
      <c r="K14" s="2">
        <v>-13</v>
      </c>
      <c r="L14" s="1"/>
      <c r="M14" s="2">
        <v>-71</v>
      </c>
      <c r="N14" s="1"/>
      <c r="O14" s="2">
        <v>120</v>
      </c>
      <c r="P14" s="1"/>
      <c r="Q14" s="2">
        <v>44</v>
      </c>
      <c r="R14" s="1"/>
      <c r="S14" s="2">
        <v>133</v>
      </c>
      <c r="T14" s="1"/>
      <c r="U14" s="2">
        <v>115</v>
      </c>
      <c r="V14" s="1"/>
      <c r="W14" s="2">
        <v>-15</v>
      </c>
    </row>
    <row r="15" spans="1:23" x14ac:dyDescent="0.3">
      <c r="A15" t="s">
        <v>7</v>
      </c>
      <c r="C15" s="1">
        <v>56</v>
      </c>
      <c r="D15" s="1"/>
      <c r="E15" s="1">
        <v>64</v>
      </c>
      <c r="F15" s="1"/>
      <c r="G15" s="1">
        <v>251</v>
      </c>
      <c r="H15" s="1"/>
      <c r="I15" s="1">
        <v>244</v>
      </c>
      <c r="K15" s="1">
        <v>151</v>
      </c>
      <c r="L15" s="1"/>
      <c r="M15" s="1">
        <v>132</v>
      </c>
      <c r="N15" s="1"/>
      <c r="O15" s="1">
        <v>195</v>
      </c>
      <c r="P15" s="1"/>
      <c r="Q15" s="1">
        <v>180</v>
      </c>
      <c r="R15" s="1"/>
      <c r="S15" s="1">
        <v>44</v>
      </c>
      <c r="T15" s="1"/>
      <c r="U15" s="1">
        <v>48</v>
      </c>
      <c r="V15" s="1"/>
      <c r="W15" s="1">
        <v>140</v>
      </c>
    </row>
    <row r="16" spans="1:23" x14ac:dyDescent="0.3">
      <c r="A16" t="s">
        <v>8</v>
      </c>
      <c r="C16" s="1">
        <v>5</v>
      </c>
      <c r="D16" s="1"/>
      <c r="E16" s="1">
        <v>3</v>
      </c>
      <c r="F16" s="1"/>
      <c r="G16" s="1">
        <v>16</v>
      </c>
      <c r="H16" s="1"/>
      <c r="I16" s="1">
        <v>13</v>
      </c>
      <c r="K16" s="1">
        <v>6</v>
      </c>
      <c r="L16" s="1"/>
      <c r="M16" s="1">
        <v>5</v>
      </c>
      <c r="N16" s="1"/>
      <c r="O16" s="1">
        <v>11</v>
      </c>
      <c r="P16" s="1"/>
      <c r="Q16" s="1">
        <v>10</v>
      </c>
      <c r="R16" s="1"/>
      <c r="S16" s="1">
        <v>5</v>
      </c>
      <c r="T16" s="1"/>
      <c r="U16" s="1">
        <v>5</v>
      </c>
      <c r="V16" s="1"/>
      <c r="W16" s="1">
        <v>7</v>
      </c>
    </row>
    <row r="17" spans="1:23" x14ac:dyDescent="0.3">
      <c r="A17" t="s">
        <v>9</v>
      </c>
      <c r="C17" s="1">
        <v>7</v>
      </c>
      <c r="D17" s="1"/>
      <c r="E17" s="1">
        <v>-9</v>
      </c>
      <c r="F17" s="1"/>
      <c r="G17" s="1">
        <v>33</v>
      </c>
      <c r="H17" s="1"/>
      <c r="I17" s="1">
        <v>32</v>
      </c>
      <c r="K17" s="1">
        <v>9</v>
      </c>
      <c r="L17" s="1"/>
      <c r="M17" s="1">
        <v>92</v>
      </c>
      <c r="N17" s="1"/>
      <c r="O17" s="1">
        <v>26</v>
      </c>
      <c r="P17" s="1"/>
      <c r="Q17" s="1">
        <v>41</v>
      </c>
      <c r="R17" s="1"/>
      <c r="S17" s="1">
        <v>17</v>
      </c>
      <c r="T17" s="1"/>
      <c r="U17" s="1">
        <v>-51</v>
      </c>
      <c r="V17" s="1"/>
      <c r="W17" s="1">
        <v>63</v>
      </c>
    </row>
    <row r="18" spans="1:23" x14ac:dyDescent="0.3">
      <c r="A18" s="8" t="s">
        <v>41</v>
      </c>
      <c r="C18" s="1">
        <v>8</v>
      </c>
      <c r="D18" s="1"/>
      <c r="E18" s="1">
        <v>5</v>
      </c>
      <c r="F18" s="1"/>
      <c r="G18" s="1">
        <v>14</v>
      </c>
      <c r="H18" s="1"/>
      <c r="I18" s="1">
        <v>14</v>
      </c>
      <c r="K18" s="1">
        <v>5</v>
      </c>
      <c r="L18" s="1"/>
      <c r="M18" s="1">
        <v>2</v>
      </c>
      <c r="N18" s="1"/>
      <c r="O18" s="1">
        <v>6</v>
      </c>
      <c r="P18" s="1"/>
      <c r="Q18" s="1">
        <v>9</v>
      </c>
      <c r="R18" s="1"/>
      <c r="S18" s="1">
        <v>1</v>
      </c>
      <c r="T18" s="1"/>
      <c r="U18" s="1">
        <v>7</v>
      </c>
      <c r="V18" s="1"/>
      <c r="W18" s="1">
        <v>-27</v>
      </c>
    </row>
    <row r="19" spans="1:23" ht="15" thickBot="1" x14ac:dyDescent="0.35">
      <c r="A19" t="s">
        <v>6</v>
      </c>
      <c r="C19" s="14">
        <f>SUM(C14:C18)</f>
        <v>181</v>
      </c>
      <c r="D19" s="1"/>
      <c r="E19" s="14">
        <f>SUM(E14:E18)</f>
        <v>164</v>
      </c>
      <c r="F19" s="1"/>
      <c r="G19" s="14">
        <f>SUM(G14:G18)</f>
        <v>539</v>
      </c>
      <c r="H19" s="1"/>
      <c r="I19" s="14">
        <f>SUM(I14:I18)</f>
        <v>448</v>
      </c>
      <c r="K19" s="14">
        <f>SUM(K14:K18)</f>
        <v>158</v>
      </c>
      <c r="L19" s="1"/>
      <c r="M19" s="14">
        <f>SUM(M14:M18)</f>
        <v>160</v>
      </c>
      <c r="N19" s="1"/>
      <c r="O19" s="14">
        <f>SUM(O14:O18)</f>
        <v>358</v>
      </c>
      <c r="P19" s="1"/>
      <c r="Q19" s="14">
        <f>SUM(Q14:Q18)</f>
        <v>284</v>
      </c>
      <c r="R19" s="1"/>
      <c r="S19" s="14">
        <f>SUM(S14:S18)</f>
        <v>200</v>
      </c>
      <c r="T19" s="1"/>
      <c r="U19" s="14">
        <f>SUM(U14:U18)</f>
        <v>124</v>
      </c>
      <c r="V19" s="1"/>
      <c r="W19" s="14">
        <f>SUM(W14:W18)</f>
        <v>168</v>
      </c>
    </row>
    <row r="20" spans="1:23" ht="15" thickTop="1" x14ac:dyDescent="0.3"/>
    <row r="21" spans="1:23" x14ac:dyDescent="0.3">
      <c r="A21" s="3" t="s">
        <v>11</v>
      </c>
    </row>
    <row r="22" spans="1:23" x14ac:dyDescent="0.3">
      <c r="A22" s="3" t="s">
        <v>31</v>
      </c>
    </row>
    <row r="23" spans="1:23" x14ac:dyDescent="0.3">
      <c r="A23" t="s">
        <v>12</v>
      </c>
      <c r="C23" s="7" t="s">
        <v>36</v>
      </c>
      <c r="D23" s="5"/>
      <c r="E23" s="7" t="s">
        <v>37</v>
      </c>
      <c r="F23" s="5"/>
      <c r="G23" s="7" t="s">
        <v>38</v>
      </c>
      <c r="H23" s="5"/>
      <c r="I23" s="7" t="s">
        <v>39</v>
      </c>
      <c r="K23" s="5" t="s">
        <v>32</v>
      </c>
      <c r="L23" s="5"/>
      <c r="M23" s="5" t="s">
        <v>34</v>
      </c>
      <c r="N23" s="5"/>
      <c r="O23" s="10" t="s">
        <v>50</v>
      </c>
      <c r="P23" s="5"/>
      <c r="Q23" s="10" t="s">
        <v>52</v>
      </c>
      <c r="S23" s="5" t="s">
        <v>33</v>
      </c>
      <c r="T23" s="5"/>
      <c r="U23" s="7" t="s">
        <v>53</v>
      </c>
      <c r="V23" s="5"/>
      <c r="W23" s="7" t="s">
        <v>51</v>
      </c>
    </row>
    <row r="24" spans="1:23" x14ac:dyDescent="0.3">
      <c r="A24" t="s">
        <v>43</v>
      </c>
      <c r="C24" s="2">
        <v>-133</v>
      </c>
      <c r="D24" s="1"/>
      <c r="E24" s="2">
        <v>546</v>
      </c>
      <c r="F24" s="2"/>
      <c r="G24" s="2">
        <v>-128</v>
      </c>
      <c r="H24" s="2"/>
      <c r="I24" s="2">
        <v>356</v>
      </c>
      <c r="K24" s="2">
        <v>-48</v>
      </c>
      <c r="L24" s="2"/>
      <c r="M24" s="2">
        <v>-140</v>
      </c>
      <c r="N24" s="2"/>
      <c r="O24" s="2">
        <v>5</v>
      </c>
      <c r="P24" s="2"/>
      <c r="Q24" s="2">
        <v>-190</v>
      </c>
      <c r="R24" s="2"/>
      <c r="S24" s="2">
        <v>53</v>
      </c>
      <c r="T24" s="2"/>
      <c r="U24" s="2">
        <v>-50</v>
      </c>
      <c r="V24" s="2"/>
      <c r="W24" s="2">
        <v>-77</v>
      </c>
    </row>
    <row r="25" spans="1:23" x14ac:dyDescent="0.3">
      <c r="A25" t="s">
        <v>13</v>
      </c>
      <c r="K25" s="1"/>
    </row>
    <row r="26" spans="1:23" x14ac:dyDescent="0.3">
      <c r="A26" t="s">
        <v>46</v>
      </c>
      <c r="C26" s="1">
        <v>72</v>
      </c>
      <c r="D26" s="1"/>
      <c r="E26" s="1">
        <v>25</v>
      </c>
      <c r="F26" s="1"/>
      <c r="G26" s="1">
        <v>-38</v>
      </c>
      <c r="H26" s="1"/>
      <c r="I26" s="1">
        <v>243</v>
      </c>
      <c r="K26" s="1">
        <v>-35</v>
      </c>
      <c r="L26" s="1"/>
      <c r="M26" s="1">
        <v>137</v>
      </c>
      <c r="N26" s="1"/>
      <c r="O26" s="1">
        <v>-110</v>
      </c>
      <c r="P26" s="1"/>
      <c r="Q26" s="1">
        <v>218</v>
      </c>
      <c r="R26" s="1"/>
      <c r="S26" s="1">
        <v>-75</v>
      </c>
      <c r="T26" s="1"/>
      <c r="U26" s="1">
        <v>81</v>
      </c>
      <c r="V26" s="1"/>
      <c r="W26" s="1">
        <v>40</v>
      </c>
    </row>
    <row r="27" spans="1:23" x14ac:dyDescent="0.3">
      <c r="A27" t="s">
        <v>14</v>
      </c>
      <c r="C27" s="1">
        <v>1</v>
      </c>
      <c r="D27" s="1"/>
      <c r="E27" s="1">
        <v>1</v>
      </c>
      <c r="F27" s="1"/>
      <c r="G27" s="1">
        <v>4</v>
      </c>
      <c r="H27" s="1"/>
      <c r="I27" s="1">
        <v>19</v>
      </c>
      <c r="K27" s="1">
        <v>0</v>
      </c>
      <c r="L27" s="1"/>
      <c r="M27" s="1">
        <v>4</v>
      </c>
      <c r="N27" s="1"/>
      <c r="O27" s="1">
        <v>3</v>
      </c>
      <c r="P27" s="1"/>
      <c r="Q27" s="1">
        <v>18</v>
      </c>
      <c r="R27" s="1"/>
      <c r="S27" s="1">
        <v>3</v>
      </c>
      <c r="T27" s="1"/>
      <c r="U27" s="1">
        <v>14</v>
      </c>
      <c r="V27" s="1"/>
      <c r="W27" s="1">
        <v>1</v>
      </c>
    </row>
    <row r="28" spans="1:23" x14ac:dyDescent="0.3">
      <c r="A28" t="s">
        <v>55</v>
      </c>
      <c r="C28" s="1">
        <v>0</v>
      </c>
      <c r="D28" s="1"/>
      <c r="E28" s="1">
        <v>0</v>
      </c>
      <c r="F28" s="1"/>
      <c r="G28" s="1">
        <v>-21</v>
      </c>
      <c r="H28" s="1"/>
      <c r="I28" s="1">
        <v>-31</v>
      </c>
      <c r="K28" s="1">
        <v>0</v>
      </c>
      <c r="L28" s="1"/>
      <c r="M28" s="1">
        <v>-31</v>
      </c>
      <c r="N28" s="1"/>
      <c r="O28" s="1">
        <v>-21</v>
      </c>
      <c r="P28" s="1"/>
      <c r="Q28" s="1">
        <v>-31</v>
      </c>
      <c r="R28" s="1"/>
      <c r="S28" s="1">
        <v>-21</v>
      </c>
      <c r="T28" s="1"/>
      <c r="U28" s="1">
        <v>0</v>
      </c>
      <c r="V28" s="1"/>
      <c r="W28" s="1">
        <v>1</v>
      </c>
    </row>
    <row r="29" spans="1:23" x14ac:dyDescent="0.3">
      <c r="A29" t="s">
        <v>15</v>
      </c>
      <c r="C29" s="1">
        <v>0</v>
      </c>
      <c r="D29" s="1"/>
      <c r="E29" s="1">
        <v>-660</v>
      </c>
      <c r="F29" s="1"/>
      <c r="G29" s="1">
        <v>-4</v>
      </c>
      <c r="H29" s="1"/>
      <c r="I29" s="1">
        <v>-793</v>
      </c>
      <c r="K29" s="1">
        <v>0</v>
      </c>
      <c r="L29" s="1"/>
      <c r="M29" s="1">
        <v>-44</v>
      </c>
      <c r="N29" s="1"/>
      <c r="O29" s="1">
        <v>-4</v>
      </c>
      <c r="P29" s="1"/>
      <c r="Q29" s="1">
        <v>-133</v>
      </c>
      <c r="R29" s="1"/>
      <c r="S29" s="1">
        <v>-4</v>
      </c>
      <c r="T29" s="1"/>
      <c r="U29" s="1">
        <v>-89</v>
      </c>
      <c r="V29" s="1"/>
      <c r="W29" s="1">
        <v>-12</v>
      </c>
    </row>
    <row r="30" spans="1:23" x14ac:dyDescent="0.3">
      <c r="A30" s="8" t="s">
        <v>44</v>
      </c>
      <c r="C30" s="1">
        <v>8</v>
      </c>
      <c r="D30" s="1"/>
      <c r="E30" s="1">
        <v>5</v>
      </c>
      <c r="F30" s="1"/>
      <c r="G30" s="1">
        <v>14</v>
      </c>
      <c r="H30" s="1"/>
      <c r="I30" s="1">
        <v>14</v>
      </c>
      <c r="K30" s="1">
        <v>5</v>
      </c>
      <c r="L30" s="1"/>
      <c r="M30" s="1">
        <v>2</v>
      </c>
      <c r="N30" s="1"/>
      <c r="O30" s="1">
        <v>6</v>
      </c>
      <c r="P30" s="1"/>
      <c r="Q30" s="1">
        <v>9</v>
      </c>
      <c r="R30" s="1"/>
      <c r="S30" s="1">
        <v>1</v>
      </c>
      <c r="T30" s="1"/>
      <c r="U30" s="1">
        <v>7</v>
      </c>
      <c r="V30" s="1"/>
      <c r="W30" s="1">
        <v>-27</v>
      </c>
    </row>
    <row r="31" spans="1:23" x14ac:dyDescent="0.3">
      <c r="A31" t="s">
        <v>47</v>
      </c>
      <c r="C31" s="9">
        <f>SUM(C26:C30)</f>
        <v>81</v>
      </c>
      <c r="D31" s="1"/>
      <c r="E31" s="9">
        <f>SUM(E26:E30)</f>
        <v>-629</v>
      </c>
      <c r="F31" s="1"/>
      <c r="G31" s="9">
        <f>SUM(G26:G30)</f>
        <v>-45</v>
      </c>
      <c r="H31" s="1"/>
      <c r="I31" s="9">
        <f>SUM(I26:I30)</f>
        <v>-548</v>
      </c>
      <c r="K31" s="9">
        <f>SUM(K26:K30)</f>
        <v>-30</v>
      </c>
      <c r="L31" s="1"/>
      <c r="M31" s="9">
        <f>SUM(M26:M30)</f>
        <v>68</v>
      </c>
      <c r="N31" s="1"/>
      <c r="O31" s="9">
        <f>SUM(O26:O30)</f>
        <v>-126</v>
      </c>
      <c r="P31" s="1"/>
      <c r="Q31" s="9">
        <f>SUM(Q26:Q30)</f>
        <v>81</v>
      </c>
      <c r="R31" s="1"/>
      <c r="S31" s="9">
        <f>SUM(S26:S30)</f>
        <v>-96</v>
      </c>
      <c r="T31" s="1"/>
      <c r="U31" s="9">
        <f>SUM(U26:U30)</f>
        <v>13</v>
      </c>
      <c r="V31" s="1"/>
      <c r="W31" s="9">
        <f>SUM(W26:W30)</f>
        <v>3</v>
      </c>
    </row>
    <row r="32" spans="1:23" x14ac:dyDescent="0.3">
      <c r="A32" s="8" t="s">
        <v>45</v>
      </c>
      <c r="C32" s="12">
        <v>0</v>
      </c>
      <c r="D32" s="1"/>
      <c r="E32" s="12">
        <v>12</v>
      </c>
      <c r="F32" s="1"/>
      <c r="G32" s="12">
        <v>0</v>
      </c>
      <c r="H32" s="1"/>
      <c r="I32" s="12">
        <v>12</v>
      </c>
      <c r="K32" s="12">
        <v>0</v>
      </c>
      <c r="L32" s="1"/>
      <c r="M32" s="12">
        <v>0</v>
      </c>
      <c r="N32" s="1"/>
      <c r="O32" s="12">
        <v>0</v>
      </c>
      <c r="P32" s="1"/>
      <c r="Q32" s="12">
        <v>0</v>
      </c>
      <c r="R32" s="1"/>
      <c r="S32" s="12">
        <v>0</v>
      </c>
      <c r="T32" s="1"/>
      <c r="U32" s="12">
        <v>0</v>
      </c>
      <c r="V32" s="1"/>
      <c r="W32" s="12">
        <v>0</v>
      </c>
    </row>
    <row r="33" spans="1:23" x14ac:dyDescent="0.3">
      <c r="A33" t="s">
        <v>16</v>
      </c>
      <c r="C33" s="1">
        <v>0</v>
      </c>
      <c r="D33" s="1"/>
      <c r="E33" s="1">
        <v>0</v>
      </c>
      <c r="F33" s="1"/>
      <c r="G33" s="1">
        <v>0</v>
      </c>
      <c r="H33" s="1"/>
      <c r="I33" s="1">
        <v>-63</v>
      </c>
      <c r="K33" s="1">
        <v>0</v>
      </c>
      <c r="L33" s="1"/>
      <c r="M33" s="1">
        <v>0</v>
      </c>
      <c r="N33" s="1"/>
      <c r="O33" s="1">
        <v>0</v>
      </c>
      <c r="P33" s="1"/>
      <c r="Q33" s="1">
        <v>-63</v>
      </c>
      <c r="R33" s="1"/>
      <c r="S33" s="1">
        <v>0</v>
      </c>
      <c r="T33" s="1"/>
      <c r="U33" s="1">
        <v>-63</v>
      </c>
      <c r="V33" s="1"/>
      <c r="W33" s="1">
        <v>0</v>
      </c>
    </row>
    <row r="34" spans="1:23" x14ac:dyDescent="0.3">
      <c r="A34" t="s">
        <v>17</v>
      </c>
      <c r="C34" s="9">
        <f>SUM(C31:C33)</f>
        <v>81</v>
      </c>
      <c r="D34" s="1"/>
      <c r="E34" s="9">
        <f>SUM(E31:E33)</f>
        <v>-617</v>
      </c>
      <c r="F34" s="1"/>
      <c r="G34" s="9">
        <f>SUM(G31:G33)</f>
        <v>-45</v>
      </c>
      <c r="H34" s="1"/>
      <c r="I34" s="9">
        <f>SUM(I31:I33)</f>
        <v>-599</v>
      </c>
      <c r="K34" s="9">
        <f>SUM(K31:K33)</f>
        <v>-30</v>
      </c>
      <c r="L34" s="1"/>
      <c r="M34" s="9">
        <f>SUM(M31:M33)</f>
        <v>68</v>
      </c>
      <c r="N34" s="1"/>
      <c r="O34" s="9">
        <f>SUM(O31:O33)</f>
        <v>-126</v>
      </c>
      <c r="P34" s="1"/>
      <c r="Q34" s="9">
        <f>SUM(Q31:Q33)</f>
        <v>18</v>
      </c>
      <c r="R34" s="1"/>
      <c r="S34" s="9">
        <f>SUM(S31:S33)</f>
        <v>-96</v>
      </c>
      <c r="T34" s="1"/>
      <c r="U34" s="9">
        <f>SUM(U31:U33)</f>
        <v>-50</v>
      </c>
      <c r="V34" s="1"/>
      <c r="W34" s="9">
        <f>SUM(W31:W33)</f>
        <v>3</v>
      </c>
    </row>
    <row r="35" spans="1:23" ht="15" thickBot="1" x14ac:dyDescent="0.35">
      <c r="A35" t="s">
        <v>18</v>
      </c>
      <c r="C35" s="13">
        <f>SUM(C24,C34)</f>
        <v>-52</v>
      </c>
      <c r="E35" s="13">
        <f>SUM(E24,E34)</f>
        <v>-71</v>
      </c>
      <c r="G35" s="13">
        <f>SUM(G24,G34)</f>
        <v>-173</v>
      </c>
      <c r="I35" s="13">
        <f>SUM(I24,I34)</f>
        <v>-243</v>
      </c>
      <c r="K35" s="13">
        <f>SUM(K24,K34)</f>
        <v>-78</v>
      </c>
      <c r="M35" s="13">
        <f>SUM(M24,M34)</f>
        <v>-72</v>
      </c>
      <c r="O35" s="13">
        <f>SUM(O24,O34)</f>
        <v>-121</v>
      </c>
      <c r="Q35" s="13">
        <f>SUM(Q24,Q34)</f>
        <v>-172</v>
      </c>
      <c r="S35" s="13">
        <f>SUM(S24,S34)</f>
        <v>-43</v>
      </c>
      <c r="U35" s="13">
        <f>SUM(U24,U34)</f>
        <v>-100</v>
      </c>
      <c r="W35" s="13">
        <f>SUM(W24,W34)</f>
        <v>-74</v>
      </c>
    </row>
    <row r="36" spans="1:23" ht="15" thickTop="1" x14ac:dyDescent="0.3">
      <c r="G36" s="2"/>
      <c r="I36" s="2"/>
      <c r="K36" s="2"/>
      <c r="M36" s="2"/>
      <c r="O36" s="2"/>
      <c r="Q36" s="2"/>
      <c r="S36" s="2"/>
      <c r="U36" s="2"/>
      <c r="W36" s="2"/>
    </row>
    <row r="37" spans="1:23" x14ac:dyDescent="0.3">
      <c r="A37" t="s">
        <v>48</v>
      </c>
      <c r="C37" s="6">
        <v>-3.11</v>
      </c>
      <c r="D37" s="6"/>
      <c r="E37" s="6">
        <v>13.04</v>
      </c>
      <c r="F37" s="6"/>
      <c r="G37" s="6">
        <v>-3.01</v>
      </c>
      <c r="H37" s="6"/>
      <c r="I37" s="6">
        <v>8.7899999999999991</v>
      </c>
      <c r="K37" s="6">
        <v>-1.1299999999999999</v>
      </c>
      <c r="L37" s="6"/>
      <c r="M37" s="6">
        <v>-3.51</v>
      </c>
      <c r="N37" s="6"/>
      <c r="O37" s="6">
        <v>0.12</v>
      </c>
      <c r="P37" s="6"/>
      <c r="Q37" s="6">
        <v>-4.8499999999999996</v>
      </c>
      <c r="R37" s="6"/>
      <c r="S37" s="6">
        <v>1.22</v>
      </c>
      <c r="T37" s="6"/>
      <c r="U37" s="6">
        <v>-1.3</v>
      </c>
      <c r="V37" s="6"/>
      <c r="W37" s="6">
        <v>-1.83</v>
      </c>
    </row>
    <row r="38" spans="1:23" x14ac:dyDescent="0.3">
      <c r="A38" t="s">
        <v>19</v>
      </c>
      <c r="C38" s="6">
        <v>-1.22</v>
      </c>
      <c r="D38" s="6"/>
      <c r="E38" s="6">
        <v>-1.74</v>
      </c>
      <c r="F38" s="6"/>
      <c r="G38" s="6">
        <v>-4.07</v>
      </c>
      <c r="H38" s="6"/>
      <c r="I38" s="6">
        <v>-6.12</v>
      </c>
      <c r="K38" s="6">
        <v>-1.83</v>
      </c>
      <c r="L38" s="6"/>
      <c r="M38" s="6">
        <v>-1.8</v>
      </c>
      <c r="N38" s="6"/>
      <c r="O38" s="6">
        <v>-2.85</v>
      </c>
      <c r="P38" s="6"/>
      <c r="Q38" s="6">
        <v>-4.3899999999999997</v>
      </c>
      <c r="R38" s="6"/>
      <c r="S38" s="6">
        <v>-1.02</v>
      </c>
      <c r="T38" s="6"/>
      <c r="U38" s="6">
        <v>-2.6</v>
      </c>
      <c r="V38" s="6"/>
      <c r="W38" s="6">
        <v>-1.76</v>
      </c>
    </row>
    <row r="39" spans="1:23" x14ac:dyDescent="0.3">
      <c r="A39" s="15" t="s">
        <v>20</v>
      </c>
    </row>
    <row r="42" spans="1:23" x14ac:dyDescent="0.3">
      <c r="A42" s="3" t="s">
        <v>21</v>
      </c>
      <c r="G42" s="4"/>
      <c r="I42" s="4"/>
      <c r="K42" s="4"/>
      <c r="M42" s="4"/>
      <c r="O42" s="4"/>
      <c r="Q42" s="4"/>
      <c r="S42" s="4"/>
      <c r="W42" s="4"/>
    </row>
    <row r="43" spans="1:23" x14ac:dyDescent="0.3">
      <c r="A43" s="3" t="s">
        <v>30</v>
      </c>
    </row>
    <row r="44" spans="1:23" x14ac:dyDescent="0.3">
      <c r="A44" t="s">
        <v>0</v>
      </c>
      <c r="C44" s="7" t="s">
        <v>36</v>
      </c>
      <c r="D44" s="5"/>
      <c r="E44" s="7" t="s">
        <v>37</v>
      </c>
      <c r="F44" s="5"/>
      <c r="G44" s="7" t="s">
        <v>38</v>
      </c>
      <c r="H44" s="5"/>
      <c r="I44" s="7" t="s">
        <v>39</v>
      </c>
      <c r="K44" s="5" t="s">
        <v>32</v>
      </c>
      <c r="L44" s="5"/>
      <c r="M44" s="5" t="s">
        <v>34</v>
      </c>
      <c r="N44" s="5"/>
      <c r="O44" s="10" t="s">
        <v>50</v>
      </c>
      <c r="P44" s="5"/>
      <c r="Q44" s="10" t="s">
        <v>52</v>
      </c>
      <c r="S44" s="5" t="s">
        <v>33</v>
      </c>
      <c r="T44" s="5"/>
      <c r="U44" s="7" t="s">
        <v>53</v>
      </c>
      <c r="V44" s="5"/>
      <c r="W44" s="7" t="s">
        <v>51</v>
      </c>
    </row>
    <row r="46" spans="1:23" x14ac:dyDescent="0.3">
      <c r="A46" t="s">
        <v>26</v>
      </c>
      <c r="C46" s="2">
        <v>63</v>
      </c>
      <c r="E46" s="2">
        <v>58</v>
      </c>
      <c r="G46" s="2">
        <v>191</v>
      </c>
      <c r="I46" s="2">
        <v>186</v>
      </c>
      <c r="K46" s="2">
        <v>61</v>
      </c>
      <c r="M46" s="2">
        <v>61</v>
      </c>
      <c r="O46" s="2">
        <v>128</v>
      </c>
      <c r="Q46" s="2">
        <v>128</v>
      </c>
      <c r="S46" s="2">
        <v>67</v>
      </c>
      <c r="U46" s="2">
        <v>67</v>
      </c>
      <c r="W46" s="2">
        <v>62</v>
      </c>
    </row>
    <row r="47" spans="1:23" x14ac:dyDescent="0.3">
      <c r="A47" t="s">
        <v>27</v>
      </c>
      <c r="C47" s="1">
        <v>-1</v>
      </c>
      <c r="D47" s="1"/>
      <c r="E47" s="1">
        <v>-1</v>
      </c>
      <c r="F47" s="1"/>
      <c r="G47" s="1">
        <v>-4</v>
      </c>
      <c r="H47" s="1"/>
      <c r="I47" s="1">
        <v>-19</v>
      </c>
      <c r="K47" s="1">
        <v>0</v>
      </c>
      <c r="L47" s="1"/>
      <c r="M47" s="1">
        <v>-4</v>
      </c>
      <c r="N47" s="1"/>
      <c r="O47" s="1">
        <v>-3</v>
      </c>
      <c r="P47" s="1"/>
      <c r="Q47" s="1">
        <v>-18</v>
      </c>
      <c r="R47" s="1"/>
      <c r="S47" s="1">
        <v>-3</v>
      </c>
      <c r="T47" s="1"/>
      <c r="U47" s="1">
        <v>-14</v>
      </c>
      <c r="V47" s="1"/>
      <c r="W47" s="1">
        <v>-1</v>
      </c>
    </row>
    <row r="48" spans="1:23" ht="15" thickBot="1" x14ac:dyDescent="0.35">
      <c r="A48" t="s">
        <v>28</v>
      </c>
      <c r="C48" s="14">
        <f>SUM(C46:C47)</f>
        <v>62</v>
      </c>
      <c r="E48" s="14">
        <f>SUM(E46:E47)</f>
        <v>57</v>
      </c>
      <c r="G48" s="14">
        <f>SUM(G46:G47)</f>
        <v>187</v>
      </c>
      <c r="I48" s="14">
        <f>SUM(I46:I47)</f>
        <v>167</v>
      </c>
      <c r="K48" s="14">
        <f>SUM(K46:K47)</f>
        <v>61</v>
      </c>
      <c r="M48" s="14">
        <f>SUM(M46:M47)</f>
        <v>57</v>
      </c>
      <c r="O48" s="14">
        <f>SUM(O46:O47)</f>
        <v>125</v>
      </c>
      <c r="Q48" s="14">
        <f>SUM(Q46:Q47)</f>
        <v>110</v>
      </c>
      <c r="S48" s="14">
        <f>SUM(S46:S47)</f>
        <v>64</v>
      </c>
      <c r="U48" s="14">
        <f>SUM(U46:U47)</f>
        <v>53</v>
      </c>
      <c r="W48" s="14">
        <f>SUM(W46:W47)</f>
        <v>61</v>
      </c>
    </row>
    <row r="49" spans="1:23" ht="15" thickTop="1" x14ac:dyDescent="0.3"/>
    <row r="50" spans="1:23" x14ac:dyDescent="0.3">
      <c r="A50" s="3" t="s">
        <v>25</v>
      </c>
      <c r="G50" s="4"/>
      <c r="I50" s="4"/>
      <c r="K50" s="4"/>
      <c r="M50" s="4"/>
      <c r="O50" s="4"/>
      <c r="Q50" s="4"/>
      <c r="S50" s="4"/>
      <c r="W50" s="4"/>
    </row>
    <row r="51" spans="1:23" x14ac:dyDescent="0.3">
      <c r="A51" s="3" t="s">
        <v>29</v>
      </c>
    </row>
    <row r="52" spans="1:23" x14ac:dyDescent="0.3">
      <c r="A52" t="s">
        <v>0</v>
      </c>
      <c r="C52" s="7" t="s">
        <v>36</v>
      </c>
      <c r="D52" s="5"/>
      <c r="E52" s="7" t="s">
        <v>37</v>
      </c>
      <c r="F52" s="5"/>
      <c r="G52" s="7" t="s">
        <v>38</v>
      </c>
      <c r="H52" s="5"/>
      <c r="I52" s="7" t="s">
        <v>39</v>
      </c>
      <c r="K52" s="5" t="s">
        <v>32</v>
      </c>
      <c r="L52" s="5"/>
      <c r="M52" s="5" t="s">
        <v>34</v>
      </c>
      <c r="N52" s="5"/>
      <c r="O52" s="10" t="s">
        <v>50</v>
      </c>
      <c r="P52" s="5"/>
      <c r="Q52" s="10" t="s">
        <v>52</v>
      </c>
      <c r="S52" s="5" t="s">
        <v>33</v>
      </c>
      <c r="T52" s="5"/>
      <c r="U52" s="7" t="s">
        <v>53</v>
      </c>
      <c r="V52" s="5"/>
      <c r="W52" s="7" t="s">
        <v>51</v>
      </c>
    </row>
    <row r="54" spans="1:23" x14ac:dyDescent="0.3">
      <c r="A54" s="8" t="s">
        <v>49</v>
      </c>
      <c r="C54" s="2">
        <v>105</v>
      </c>
      <c r="D54" s="2"/>
      <c r="E54" s="2">
        <v>101</v>
      </c>
      <c r="F54" s="2"/>
      <c r="G54" s="2">
        <v>225</v>
      </c>
      <c r="H54" s="2"/>
      <c r="I54" s="2">
        <v>145</v>
      </c>
      <c r="K54" s="2">
        <v>-13</v>
      </c>
      <c r="L54" s="2"/>
      <c r="M54" s="2">
        <v>-71</v>
      </c>
      <c r="N54" s="2"/>
      <c r="O54" s="2">
        <v>120</v>
      </c>
      <c r="P54" s="2"/>
      <c r="Q54" s="2">
        <v>44</v>
      </c>
      <c r="R54" s="2"/>
      <c r="S54" s="2">
        <v>133</v>
      </c>
      <c r="T54" s="2"/>
      <c r="U54" s="2">
        <v>115</v>
      </c>
      <c r="V54" s="2"/>
      <c r="W54" s="2">
        <v>-15</v>
      </c>
    </row>
    <row r="55" spans="1:23" x14ac:dyDescent="0.3">
      <c r="A55" t="s">
        <v>22</v>
      </c>
      <c r="C55" s="1">
        <v>-100</v>
      </c>
      <c r="D55" s="1"/>
      <c r="E55" s="1">
        <v>-19</v>
      </c>
      <c r="F55" s="1"/>
      <c r="G55" s="1">
        <v>-232</v>
      </c>
      <c r="H55" s="1"/>
      <c r="I55" s="1">
        <v>-45</v>
      </c>
      <c r="K55" s="1">
        <v>-82</v>
      </c>
      <c r="L55" s="1"/>
      <c r="M55" s="1">
        <v>-5</v>
      </c>
      <c r="N55" s="1"/>
      <c r="O55" s="1">
        <v>-132</v>
      </c>
      <c r="P55" s="1"/>
      <c r="Q55" s="1">
        <v>-26</v>
      </c>
      <c r="R55" s="1"/>
      <c r="S55" s="1">
        <v>-50</v>
      </c>
      <c r="T55" s="1"/>
      <c r="U55" s="1">
        <v>-21</v>
      </c>
      <c r="V55" s="1"/>
      <c r="W55" s="1">
        <v>-31</v>
      </c>
    </row>
    <row r="56" spans="1:23" x14ac:dyDescent="0.3">
      <c r="A56" t="s">
        <v>23</v>
      </c>
      <c r="C56" s="1">
        <v>0</v>
      </c>
      <c r="D56" s="1"/>
      <c r="E56" s="1">
        <v>6</v>
      </c>
      <c r="F56" s="1"/>
      <c r="G56" s="1">
        <v>26</v>
      </c>
      <c r="H56" s="1"/>
      <c r="I56" s="1">
        <v>-5</v>
      </c>
      <c r="K56" s="1">
        <v>9</v>
      </c>
      <c r="L56" s="1"/>
      <c r="M56" s="1">
        <v>-4</v>
      </c>
      <c r="N56" s="1"/>
      <c r="O56" s="1">
        <v>26</v>
      </c>
      <c r="P56" s="1"/>
      <c r="Q56" s="1">
        <v>-11</v>
      </c>
      <c r="R56" s="1"/>
      <c r="S56" s="1">
        <v>17</v>
      </c>
      <c r="T56" s="1"/>
      <c r="U56" s="1">
        <v>-7</v>
      </c>
      <c r="V56" s="1"/>
      <c r="W56" s="1">
        <v>-1</v>
      </c>
    </row>
    <row r="57" spans="1:23" ht="15" thickBot="1" x14ac:dyDescent="0.35">
      <c r="A57" t="s">
        <v>24</v>
      </c>
      <c r="C57" s="14">
        <f>SUM(C54:C56)</f>
        <v>5</v>
      </c>
      <c r="E57" s="14">
        <f>SUM(E54:E56)</f>
        <v>88</v>
      </c>
      <c r="G57" s="14">
        <f>SUM(G54:G56)</f>
        <v>19</v>
      </c>
      <c r="I57" s="14">
        <f>SUM(I54:I56)</f>
        <v>95</v>
      </c>
      <c r="K57" s="14">
        <f>SUM(K54:K56)</f>
        <v>-86</v>
      </c>
      <c r="M57" s="14">
        <f>SUM(M54:M56)</f>
        <v>-80</v>
      </c>
      <c r="O57" s="14">
        <f>SUM(O54:O56)</f>
        <v>14</v>
      </c>
      <c r="Q57" s="14">
        <f>SUM(Q54:Q56)</f>
        <v>7</v>
      </c>
      <c r="S57" s="14">
        <f>SUM(S54:S56)</f>
        <v>100</v>
      </c>
      <c r="U57" s="14">
        <f>SUM(U54:U56)</f>
        <v>87</v>
      </c>
      <c r="W57" s="14">
        <f>SUM(W54:W56)</f>
        <v>-47</v>
      </c>
    </row>
    <row r="58" spans="1:23" ht="15" thickTop="1" x14ac:dyDescent="0.3"/>
  </sheetData>
  <pageMargins left="0.7" right="0.7" top="0.75" bottom="0.75" header="0.3" footer="0.3"/>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Non-GAAP Measures</vt:lpstr>
      <vt:lpstr>Format 2</vt:lpstr>
      <vt:lpstr>'Non-GAAP Measures'!Print_Area</vt:lpstr>
      <vt:lpstr>'Non-GAAP Measures'!Print_Titles</vt:lpstr>
    </vt:vector>
  </TitlesOfParts>
  <Company>OXY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Meeker, Max M</dc:creator>
  <cp:lastModifiedBy>Dale, Larry</cp:lastModifiedBy>
  <cp:lastPrinted>2019-08-01T17:48:26Z</cp:lastPrinted>
  <dcterms:created xsi:type="dcterms:W3CDTF">2017-05-01T22:00:20Z</dcterms:created>
  <dcterms:modified xsi:type="dcterms:W3CDTF">2024-08-06T00:12:11Z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