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CRCacctcorp\Earnings Release\2023\4Q 2023\"/>
    </mc:Choice>
  </mc:AlternateContent>
  <xr:revisionPtr revIDLastSave="0" documentId="13_ncr:1_{57E666DB-0AB6-4C00-B2BE-21B45730CF6D}" xr6:coauthVersionLast="47" xr6:coauthVersionMax="47" xr10:uidLastSave="{00000000-0000-0000-0000-000000000000}"/>
  <bookViews>
    <workbookView xWindow="28680" yWindow="-120" windowWidth="29040" windowHeight="17520" xr2:uid="{00000000-000D-0000-FFFF-FFFF00000000}"/>
  </bookViews>
  <sheets>
    <sheet name="Non-GAAP Measures" sheetId="2" r:id="rId1"/>
    <sheet name="Format 2" sheetId="3" state="hidden" r:id="rId2"/>
  </sheet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42785.2130555556</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0">'Non-GAAP Measures'!$A$1:$BE$125</definedName>
    <definedName name="_xlnm.Print_Titles" localSheetId="0">'Non-GAAP Measures'!$A:$A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1" i="2" l="1"/>
  <c r="C134" i="2"/>
  <c r="C49" i="2"/>
  <c r="C133" i="2" l="1"/>
  <c r="E123" i="2"/>
  <c r="C122" i="2"/>
  <c r="C121" i="2"/>
  <c r="C120" i="2"/>
  <c r="C119" i="2"/>
  <c r="C118" i="2"/>
  <c r="E107" i="2"/>
  <c r="C107" i="2"/>
  <c r="E106" i="2"/>
  <c r="C106" i="2"/>
  <c r="E105" i="2"/>
  <c r="C105" i="2"/>
  <c r="E104" i="2"/>
  <c r="C104" i="2"/>
  <c r="E100" i="2"/>
  <c r="C100" i="2"/>
  <c r="E89" i="2"/>
  <c r="E88" i="2"/>
  <c r="C85" i="2"/>
  <c r="C84" i="2"/>
  <c r="C82" i="2"/>
  <c r="C79" i="2"/>
  <c r="C78" i="2"/>
  <c r="C75" i="2"/>
  <c r="C89" i="2" s="1"/>
  <c r="C74" i="2"/>
  <c r="C71" i="2"/>
  <c r="E70" i="2"/>
  <c r="E72" i="2" s="1"/>
  <c r="C69" i="2"/>
  <c r="C68" i="2"/>
  <c r="E59" i="2"/>
  <c r="C58" i="2"/>
  <c r="C57" i="2"/>
  <c r="C56" i="2"/>
  <c r="C55" i="2"/>
  <c r="C54" i="2"/>
  <c r="C53" i="2"/>
  <c r="E51" i="2"/>
  <c r="C50" i="2"/>
  <c r="C48" i="2"/>
  <c r="C47" i="2"/>
  <c r="C46" i="2"/>
  <c r="C45" i="2"/>
  <c r="C44" i="2"/>
  <c r="C43" i="2"/>
  <c r="C30" i="2"/>
  <c r="C29" i="2"/>
  <c r="E28" i="2"/>
  <c r="C27" i="2"/>
  <c r="C26" i="2"/>
  <c r="C25" i="2"/>
  <c r="C24" i="2"/>
  <c r="C23" i="2"/>
  <c r="C22" i="2"/>
  <c r="C21" i="2"/>
  <c r="C20" i="2"/>
  <c r="C19" i="2"/>
  <c r="C18" i="2"/>
  <c r="C17" i="2"/>
  <c r="C16" i="2"/>
  <c r="C15" i="2"/>
  <c r="C14" i="2"/>
  <c r="E12" i="2"/>
  <c r="C11" i="2"/>
  <c r="C10" i="2"/>
  <c r="C12" i="2" s="1"/>
  <c r="BE123" i="2"/>
  <c r="BC123" i="2"/>
  <c r="AY123" i="2"/>
  <c r="AU123" i="2"/>
  <c r="AO123" i="2"/>
  <c r="AK123" i="2"/>
  <c r="AG123" i="2"/>
  <c r="AC123" i="2"/>
  <c r="C88" i="2" l="1"/>
  <c r="E31" i="2"/>
  <c r="E108" i="2"/>
  <c r="C108" i="2"/>
  <c r="C123" i="2"/>
  <c r="C70" i="2"/>
  <c r="C72" i="2" s="1"/>
  <c r="C59" i="2"/>
  <c r="C51" i="2"/>
  <c r="C28" i="2"/>
  <c r="C31" i="2"/>
  <c r="G131" i="2"/>
  <c r="G133" i="2" s="1"/>
  <c r="S122" i="2"/>
  <c r="S123" i="2" s="1"/>
  <c r="W122" i="2"/>
  <c r="W123" i="2" s="1"/>
  <c r="AA122" i="2"/>
  <c r="AA123" i="2" s="1"/>
  <c r="K120" i="2"/>
  <c r="G120" i="2" s="1"/>
  <c r="I122" i="2"/>
  <c r="I123" i="2" s="1"/>
  <c r="M122" i="2"/>
  <c r="M123" i="2" s="1"/>
  <c r="O122" i="2"/>
  <c r="Y120" i="2"/>
  <c r="U120" i="2" s="1"/>
  <c r="Q120" i="2" s="1"/>
  <c r="I107" i="2"/>
  <c r="G107" i="2"/>
  <c r="I106" i="2"/>
  <c r="G106" i="2"/>
  <c r="I105" i="2"/>
  <c r="G105" i="2"/>
  <c r="I104" i="2"/>
  <c r="G104" i="2"/>
  <c r="I100" i="2"/>
  <c r="G100" i="2"/>
  <c r="I89" i="2"/>
  <c r="I88" i="2"/>
  <c r="I70" i="2"/>
  <c r="I72" i="2" s="1"/>
  <c r="I59" i="2"/>
  <c r="I51" i="2"/>
  <c r="I28" i="2"/>
  <c r="I31" i="2" s="1"/>
  <c r="I12" i="2"/>
  <c r="I108" i="2" l="1"/>
  <c r="G108" i="2"/>
  <c r="K131" i="2"/>
  <c r="K133" i="2" s="1"/>
  <c r="K27" i="2" l="1"/>
  <c r="G27" i="2" s="1"/>
  <c r="K122" i="2" l="1"/>
  <c r="G122" i="2" s="1"/>
  <c r="K121" i="2"/>
  <c r="G121" i="2" s="1"/>
  <c r="K119" i="2"/>
  <c r="G119" i="2" s="1"/>
  <c r="K104" i="2"/>
  <c r="M104" i="2"/>
  <c r="M106" i="2"/>
  <c r="K106" i="2"/>
  <c r="M105" i="2"/>
  <c r="K105" i="2"/>
  <c r="M100" i="2"/>
  <c r="M107" i="2"/>
  <c r="K107" i="2"/>
  <c r="K100" i="2"/>
  <c r="M89" i="2"/>
  <c r="M88" i="2"/>
  <c r="K82" i="2"/>
  <c r="G82" i="2" s="1"/>
  <c r="K79" i="2"/>
  <c r="G79" i="2" s="1"/>
  <c r="K78" i="2"/>
  <c r="G78" i="2" s="1"/>
  <c r="K75" i="2"/>
  <c r="G75" i="2" s="1"/>
  <c r="K74" i="2"/>
  <c r="G74" i="2" s="1"/>
  <c r="K71" i="2"/>
  <c r="G71" i="2" s="1"/>
  <c r="M70" i="2"/>
  <c r="M72" i="2" s="1"/>
  <c r="K69" i="2"/>
  <c r="G69" i="2" s="1"/>
  <c r="K68" i="2"/>
  <c r="K46" i="2"/>
  <c r="G46" i="2" s="1"/>
  <c r="M59" i="2"/>
  <c r="K58" i="2"/>
  <c r="G58" i="2" s="1"/>
  <c r="K57" i="2"/>
  <c r="G57" i="2" s="1"/>
  <c r="K56" i="2"/>
  <c r="G56" i="2" s="1"/>
  <c r="K55" i="2"/>
  <c r="G55" i="2" s="1"/>
  <c r="K54" i="2"/>
  <c r="G54" i="2" s="1"/>
  <c r="K53" i="2"/>
  <c r="G53" i="2" s="1"/>
  <c r="M51" i="2"/>
  <c r="K49" i="2"/>
  <c r="G49" i="2" s="1"/>
  <c r="K48" i="2"/>
  <c r="G48" i="2" s="1"/>
  <c r="K47" i="2"/>
  <c r="G47" i="2" s="1"/>
  <c r="K45" i="2"/>
  <c r="G45" i="2" s="1"/>
  <c r="K44" i="2"/>
  <c r="G44" i="2" s="1"/>
  <c r="K43" i="2"/>
  <c r="G43" i="2" s="1"/>
  <c r="K30" i="2"/>
  <c r="G30" i="2" s="1"/>
  <c r="K29" i="2"/>
  <c r="G29" i="2" s="1"/>
  <c r="M28" i="2"/>
  <c r="K26" i="2"/>
  <c r="G26" i="2" s="1"/>
  <c r="K25" i="2"/>
  <c r="G25" i="2" s="1"/>
  <c r="K24" i="2"/>
  <c r="G24" i="2" s="1"/>
  <c r="K23" i="2"/>
  <c r="G23" i="2" s="1"/>
  <c r="K22" i="2"/>
  <c r="G22" i="2" s="1"/>
  <c r="K21" i="2"/>
  <c r="G21" i="2" s="1"/>
  <c r="K20" i="2"/>
  <c r="G20" i="2" s="1"/>
  <c r="K19" i="2"/>
  <c r="G19" i="2" s="1"/>
  <c r="K18" i="2"/>
  <c r="G18" i="2" s="1"/>
  <c r="K17" i="2"/>
  <c r="G17" i="2" s="1"/>
  <c r="K16" i="2"/>
  <c r="G16" i="2" s="1"/>
  <c r="K15" i="2"/>
  <c r="G15" i="2" s="1"/>
  <c r="K14" i="2"/>
  <c r="G14" i="2" s="1"/>
  <c r="M12" i="2"/>
  <c r="K11" i="2"/>
  <c r="G11" i="2" s="1"/>
  <c r="K10" i="2"/>
  <c r="G10" i="2" s="1"/>
  <c r="G12" i="2" s="1"/>
  <c r="AC89" i="2"/>
  <c r="W89" i="2"/>
  <c r="W88" i="2"/>
  <c r="O89" i="2"/>
  <c r="S89" i="2"/>
  <c r="AA89" i="2"/>
  <c r="S85" i="2"/>
  <c r="S84" i="2"/>
  <c r="O85" i="2"/>
  <c r="K85" i="2" s="1"/>
  <c r="G85" i="2" s="1"/>
  <c r="O84" i="2"/>
  <c r="K84" i="2" s="1"/>
  <c r="G84" i="2" s="1"/>
  <c r="W85" i="2"/>
  <c r="W84" i="2"/>
  <c r="AA85" i="2"/>
  <c r="AA84" i="2"/>
  <c r="AC85" i="2"/>
  <c r="AC84" i="2"/>
  <c r="Y79" i="2"/>
  <c r="U79" i="2" s="1"/>
  <c r="Q79" i="2" s="1"/>
  <c r="Y78" i="2"/>
  <c r="U78" i="2" s="1"/>
  <c r="Q78" i="2" s="1"/>
  <c r="Y82" i="2"/>
  <c r="U82" i="2" s="1"/>
  <c r="Y75" i="2"/>
  <c r="Y74" i="2"/>
  <c r="U74" i="2" s="1"/>
  <c r="Q74" i="2" s="1"/>
  <c r="S88" i="2"/>
  <c r="AA88" i="2"/>
  <c r="AC88" i="2"/>
  <c r="O88" i="2"/>
  <c r="O118" i="2"/>
  <c r="O50" i="2"/>
  <c r="K50" i="2" s="1"/>
  <c r="G50" i="2" s="1"/>
  <c r="O10" i="2"/>
  <c r="K118" i="2" l="1"/>
  <c r="K123" i="2" s="1"/>
  <c r="O123" i="2"/>
  <c r="G88" i="2"/>
  <c r="G118" i="2"/>
  <c r="G123" i="2" s="1"/>
  <c r="G89" i="2"/>
  <c r="G28" i="2"/>
  <c r="G31" i="2" s="1"/>
  <c r="G51" i="2"/>
  <c r="G59" i="2"/>
  <c r="K70" i="2"/>
  <c r="K72" i="2" s="1"/>
  <c r="G68" i="2"/>
  <c r="G70" i="2" s="1"/>
  <c r="G72" i="2" s="1"/>
  <c r="K12" i="2"/>
  <c r="K108" i="2"/>
  <c r="M108" i="2"/>
  <c r="K88" i="2"/>
  <c r="K89" i="2"/>
  <c r="K59" i="2"/>
  <c r="K51" i="2"/>
  <c r="K28" i="2"/>
  <c r="M31" i="2"/>
  <c r="Y89" i="2"/>
  <c r="Y85" i="2"/>
  <c r="U85" i="2" s="1"/>
  <c r="Q85" i="2" s="1"/>
  <c r="Y84" i="2"/>
  <c r="U84" i="2" s="1"/>
  <c r="Q84" i="2" s="1"/>
  <c r="U75" i="2"/>
  <c r="U89" i="2" s="1"/>
  <c r="U88" i="2"/>
  <c r="Q82" i="2"/>
  <c r="Q88" i="2" s="1"/>
  <c r="Y88" i="2"/>
  <c r="O104" i="2"/>
  <c r="O107" i="2"/>
  <c r="O106" i="2"/>
  <c r="O105" i="2"/>
  <c r="O100" i="2"/>
  <c r="O70" i="2"/>
  <c r="O72" i="2" s="1"/>
  <c r="O59" i="2"/>
  <c r="O51" i="2"/>
  <c r="O28" i="2"/>
  <c r="O12" i="2"/>
  <c r="K31" i="2" l="1"/>
  <c r="Q75" i="2"/>
  <c r="Q89" i="2" s="1"/>
  <c r="O31" i="2"/>
  <c r="O108" i="2"/>
  <c r="BA20" i="2"/>
  <c r="AW20" i="2" s="1"/>
  <c r="AS20" i="2" s="1"/>
  <c r="AM20" i="2"/>
  <c r="AI20" i="2" s="1"/>
  <c r="AE20" i="2" s="1"/>
  <c r="Y20" i="2"/>
  <c r="U20" i="2" s="1"/>
  <c r="Q20" i="2" s="1"/>
  <c r="BE27" i="2"/>
  <c r="BC27" i="2"/>
  <c r="AY27" i="2"/>
  <c r="AU27" i="2"/>
  <c r="AM27" i="2"/>
  <c r="AI27" i="2" s="1"/>
  <c r="AE27" i="2" s="1"/>
  <c r="Y27" i="2"/>
  <c r="U27" i="2" s="1"/>
  <c r="Q27" i="2" s="1"/>
  <c r="BA119" i="2"/>
  <c r="AW119" i="2" s="1"/>
  <c r="AS119" i="2" s="1"/>
  <c r="AM119" i="2"/>
  <c r="AI119" i="2" s="1"/>
  <c r="AE119" i="2" s="1"/>
  <c r="Y119" i="2"/>
  <c r="U119" i="2" s="1"/>
  <c r="Q119" i="2" s="1"/>
  <c r="W57" i="2"/>
  <c r="S57" i="2"/>
  <c r="Y58" i="2"/>
  <c r="U58" i="2" s="1"/>
  <c r="Q58" i="2" s="1"/>
  <c r="BA27" i="2" l="1"/>
  <c r="AW27" i="2" s="1"/>
  <c r="AS27" i="2" s="1"/>
  <c r="Q131" i="2"/>
  <c r="Q133" i="2" s="1"/>
  <c r="S107" i="2"/>
  <c r="Q105" i="2"/>
  <c r="S104" i="2"/>
  <c r="Q104" i="2"/>
  <c r="Q107" i="2"/>
  <c r="S106" i="2"/>
  <c r="Q106" i="2"/>
  <c r="S100" i="2"/>
  <c r="Q100" i="2"/>
  <c r="S70" i="2"/>
  <c r="S72" i="2" s="1"/>
  <c r="S59" i="2"/>
  <c r="G134" i="2" s="1"/>
  <c r="S51" i="2"/>
  <c r="S28" i="2"/>
  <c r="S12" i="2"/>
  <c r="BE99" i="2"/>
  <c r="BE97" i="2"/>
  <c r="BC99" i="2"/>
  <c r="BC97" i="2"/>
  <c r="BA99" i="2"/>
  <c r="BA97" i="2"/>
  <c r="AY99" i="2"/>
  <c r="AY97" i="2"/>
  <c r="AW99" i="2"/>
  <c r="AW97" i="2"/>
  <c r="AU99" i="2"/>
  <c r="AU97" i="2"/>
  <c r="AS99" i="2"/>
  <c r="AS97" i="2"/>
  <c r="AQ99" i="2"/>
  <c r="AQ97" i="2"/>
  <c r="AO99" i="2"/>
  <c r="AO97" i="2"/>
  <c r="AM99" i="2"/>
  <c r="AM97" i="2"/>
  <c r="AG99" i="2"/>
  <c r="AG97" i="2"/>
  <c r="AE99" i="2"/>
  <c r="AE97" i="2"/>
  <c r="AC99" i="2"/>
  <c r="AC97" i="2"/>
  <c r="Y99" i="2"/>
  <c r="Y97" i="2"/>
  <c r="S31" i="2" l="1"/>
  <c r="Q108" i="2"/>
  <c r="S108" i="2"/>
  <c r="S105" i="2"/>
  <c r="AI99" i="2"/>
  <c r="AI97" i="2"/>
  <c r="AK99" i="2"/>
  <c r="AK97" i="2"/>
  <c r="U104" i="2"/>
  <c r="U99" i="2"/>
  <c r="U98" i="2"/>
  <c r="U97" i="2"/>
  <c r="W104" i="2"/>
  <c r="W99" i="2"/>
  <c r="W98" i="2"/>
  <c r="W97" i="2"/>
  <c r="AA99" i="2"/>
  <c r="AA97" i="2"/>
  <c r="U46" i="2" l="1"/>
  <c r="Q46" i="2" s="1"/>
  <c r="W107" i="2" l="1"/>
  <c r="U107" i="2"/>
  <c r="W106" i="2"/>
  <c r="U106" i="2"/>
  <c r="W105" i="2"/>
  <c r="U105" i="2"/>
  <c r="W100" i="2"/>
  <c r="W108" i="2" s="1"/>
  <c r="U100" i="2"/>
  <c r="U108" i="2" s="1"/>
  <c r="W70" i="2"/>
  <c r="W72" i="2" s="1"/>
  <c r="W59" i="2"/>
  <c r="K134" i="2" s="1"/>
  <c r="W51" i="2"/>
  <c r="W28" i="2"/>
  <c r="W12" i="2"/>
  <c r="BE107" i="2"/>
  <c r="BE106" i="2"/>
  <c r="BE105" i="2"/>
  <c r="BC107" i="2"/>
  <c r="BC106" i="2"/>
  <c r="BC105" i="2"/>
  <c r="BA107" i="2"/>
  <c r="BA106" i="2"/>
  <c r="BA105" i="2"/>
  <c r="AY107" i="2"/>
  <c r="AY106" i="2"/>
  <c r="AY105" i="2"/>
  <c r="AW107" i="2"/>
  <c r="AW106" i="2"/>
  <c r="AW105" i="2"/>
  <c r="AU107" i="2"/>
  <c r="AU106" i="2"/>
  <c r="AU105" i="2"/>
  <c r="AS107" i="2"/>
  <c r="AS106" i="2"/>
  <c r="AS105" i="2"/>
  <c r="AQ107" i="2"/>
  <c r="AQ106" i="2"/>
  <c r="AQ105" i="2"/>
  <c r="AO107" i="2"/>
  <c r="AO106" i="2"/>
  <c r="AO105" i="2"/>
  <c r="AM107" i="2"/>
  <c r="AM106" i="2"/>
  <c r="AM105" i="2"/>
  <c r="AK107" i="2"/>
  <c r="AK106" i="2"/>
  <c r="AK105" i="2"/>
  <c r="AI107" i="2"/>
  <c r="AI106" i="2"/>
  <c r="AI105" i="2"/>
  <c r="AG107" i="2"/>
  <c r="AG106" i="2"/>
  <c r="AG105" i="2"/>
  <c r="AE107" i="2"/>
  <c r="AE106" i="2"/>
  <c r="AE105" i="2"/>
  <c r="AC107" i="2"/>
  <c r="AC106" i="2"/>
  <c r="AC105" i="2"/>
  <c r="AA107" i="2"/>
  <c r="AA106" i="2"/>
  <c r="AA105" i="2"/>
  <c r="Y107" i="2"/>
  <c r="Y105" i="2"/>
  <c r="BA55" i="2"/>
  <c r="AW55" i="2" s="1"/>
  <c r="AS55" i="2" s="1"/>
  <c r="AM55" i="2"/>
  <c r="AI55" i="2" s="1"/>
  <c r="AE55" i="2" s="1"/>
  <c r="Y55" i="2"/>
  <c r="U55" i="2" s="1"/>
  <c r="Q55" i="2" s="1"/>
  <c r="Y122" i="2"/>
  <c r="U122" i="2" s="1"/>
  <c r="Q122" i="2" s="1"/>
  <c r="Y121" i="2"/>
  <c r="U121" i="2" s="1"/>
  <c r="Q121" i="2" s="1"/>
  <c r="Y118" i="2"/>
  <c r="Y106" i="2"/>
  <c r="AA100" i="2"/>
  <c r="AA108" i="2" s="1"/>
  <c r="Y100" i="2"/>
  <c r="Y108" i="2" s="1"/>
  <c r="Y71" i="2"/>
  <c r="U71" i="2" s="1"/>
  <c r="Q71" i="2" s="1"/>
  <c r="AA70" i="2"/>
  <c r="AA72" i="2" s="1"/>
  <c r="Y69" i="2"/>
  <c r="U69" i="2" s="1"/>
  <c r="Q69" i="2" s="1"/>
  <c r="Y68" i="2"/>
  <c r="U68" i="2" s="1"/>
  <c r="Q68" i="2" s="1"/>
  <c r="AA59" i="2"/>
  <c r="Y57" i="2"/>
  <c r="U57" i="2" s="1"/>
  <c r="Q57" i="2" s="1"/>
  <c r="Y56" i="2"/>
  <c r="U56" i="2" s="1"/>
  <c r="Q56" i="2" s="1"/>
  <c r="Y54" i="2"/>
  <c r="U54" i="2" s="1"/>
  <c r="Q54" i="2" s="1"/>
  <c r="Y53" i="2"/>
  <c r="U53" i="2" s="1"/>
  <c r="Q53" i="2" s="1"/>
  <c r="AA51" i="2"/>
  <c r="Y50" i="2"/>
  <c r="U50" i="2" s="1"/>
  <c r="Q50" i="2" s="1"/>
  <c r="Y49" i="2"/>
  <c r="U49" i="2" s="1"/>
  <c r="Q49" i="2" s="1"/>
  <c r="Y48" i="2"/>
  <c r="U48" i="2" s="1"/>
  <c r="Q48" i="2" s="1"/>
  <c r="Y47" i="2"/>
  <c r="U47" i="2" s="1"/>
  <c r="Q47" i="2" s="1"/>
  <c r="Y45" i="2"/>
  <c r="U45" i="2" s="1"/>
  <c r="Q45" i="2" s="1"/>
  <c r="Y44" i="2"/>
  <c r="U44" i="2" s="1"/>
  <c r="Q44" i="2" s="1"/>
  <c r="Y43" i="2"/>
  <c r="U43" i="2" s="1"/>
  <c r="Q43" i="2" s="1"/>
  <c r="Y30" i="2"/>
  <c r="U30" i="2" s="1"/>
  <c r="Q30" i="2" s="1"/>
  <c r="Y29" i="2"/>
  <c r="U29" i="2" s="1"/>
  <c r="Q29" i="2" s="1"/>
  <c r="AA28" i="2"/>
  <c r="Y26" i="2"/>
  <c r="U26" i="2" s="1"/>
  <c r="Q26" i="2" s="1"/>
  <c r="Y25" i="2"/>
  <c r="U25" i="2" s="1"/>
  <c r="Q25" i="2" s="1"/>
  <c r="Y24" i="2"/>
  <c r="U24" i="2" s="1"/>
  <c r="Q24" i="2" s="1"/>
  <c r="Y23" i="2"/>
  <c r="U23" i="2" s="1"/>
  <c r="Q23" i="2" s="1"/>
  <c r="Y22" i="2"/>
  <c r="U22" i="2" s="1"/>
  <c r="Q22" i="2" s="1"/>
  <c r="Y21" i="2"/>
  <c r="U21" i="2" s="1"/>
  <c r="Q21" i="2" s="1"/>
  <c r="Y19" i="2"/>
  <c r="U19" i="2" s="1"/>
  <c r="Q19" i="2" s="1"/>
  <c r="Y18" i="2"/>
  <c r="U18" i="2" s="1"/>
  <c r="Q18" i="2" s="1"/>
  <c r="Y17" i="2"/>
  <c r="U17" i="2" s="1"/>
  <c r="Q17" i="2" s="1"/>
  <c r="Y16" i="2"/>
  <c r="U16" i="2" s="1"/>
  <c r="Q16" i="2" s="1"/>
  <c r="Y15" i="2"/>
  <c r="U15" i="2" s="1"/>
  <c r="Q15" i="2" s="1"/>
  <c r="Y14" i="2"/>
  <c r="U14" i="2" s="1"/>
  <c r="Q14" i="2" s="1"/>
  <c r="AA12" i="2"/>
  <c r="Y11" i="2"/>
  <c r="U11" i="2" s="1"/>
  <c r="Q11" i="2" s="1"/>
  <c r="Y10" i="2"/>
  <c r="U10" i="2" s="1"/>
  <c r="Q10" i="2" s="1"/>
  <c r="U118" i="2" l="1"/>
  <c r="Y123" i="2"/>
  <c r="Q12" i="2"/>
  <c r="Q28" i="2"/>
  <c r="Q70" i="2"/>
  <c r="Q72" i="2" s="1"/>
  <c r="Q51" i="2"/>
  <c r="Q134" i="2" s="1"/>
  <c r="Q59" i="2"/>
  <c r="W31" i="2"/>
  <c r="U12" i="2"/>
  <c r="U70" i="2"/>
  <c r="U72" i="2" s="1"/>
  <c r="U59" i="2"/>
  <c r="U51" i="2"/>
  <c r="U28" i="2"/>
  <c r="AA31" i="2"/>
  <c r="Y59" i="2"/>
  <c r="Y70" i="2"/>
  <c r="Y72" i="2" s="1"/>
  <c r="Y51" i="2"/>
  <c r="Y28" i="2"/>
  <c r="Y12" i="2"/>
  <c r="AC100" i="2"/>
  <c r="AC108" i="2" s="1"/>
  <c r="AC70" i="2"/>
  <c r="AC72" i="2" s="1"/>
  <c r="AC59" i="2"/>
  <c r="AC51" i="2"/>
  <c r="AC28" i="2"/>
  <c r="AC12" i="2"/>
  <c r="AE131" i="2"/>
  <c r="Q118" i="2" l="1"/>
  <c r="Q123" i="2" s="1"/>
  <c r="U123" i="2"/>
  <c r="Q31" i="2"/>
  <c r="U31" i="2"/>
  <c r="AC31" i="2"/>
  <c r="Y31" i="2"/>
  <c r="AE134" i="2" l="1"/>
  <c r="AE133" i="2"/>
  <c r="AG100" i="2"/>
  <c r="AG108" i="2" s="1"/>
  <c r="AE100" i="2"/>
  <c r="AE108" i="2" s="1"/>
  <c r="AG70" i="2"/>
  <c r="AG72" i="2" s="1"/>
  <c r="AG59" i="2"/>
  <c r="AG51" i="2"/>
  <c r="AG28" i="2"/>
  <c r="AG12" i="2"/>
  <c r="AG31" i="2" l="1"/>
  <c r="AK100" i="2" l="1"/>
  <c r="AK108" i="2" s="1"/>
  <c r="AI100" i="2"/>
  <c r="AI108" i="2" s="1"/>
  <c r="AK70" i="2"/>
  <c r="AK72" i="2" s="1"/>
  <c r="AK59" i="2"/>
  <c r="AK51" i="2"/>
  <c r="AK28" i="2"/>
  <c r="AK12" i="2"/>
  <c r="BC24" i="2"/>
  <c r="AK31" i="2" l="1"/>
  <c r="AM122" i="2"/>
  <c r="AI122" i="2" s="1"/>
  <c r="AM121" i="2"/>
  <c r="AI121" i="2" s="1"/>
  <c r="AE121" i="2" s="1"/>
  <c r="AM100" i="2"/>
  <c r="AM108" i="2" s="1"/>
  <c r="AO100" i="2"/>
  <c r="AO108" i="2" s="1"/>
  <c r="AM71" i="2"/>
  <c r="AI71" i="2" s="1"/>
  <c r="AE71" i="2" s="1"/>
  <c r="AM69" i="2"/>
  <c r="AI69" i="2" s="1"/>
  <c r="AE69" i="2" s="1"/>
  <c r="AO70" i="2"/>
  <c r="AO72" i="2" s="1"/>
  <c r="AM57" i="2"/>
  <c r="AI57" i="2" s="1"/>
  <c r="AE57" i="2" s="1"/>
  <c r="AM56" i="2"/>
  <c r="AI56" i="2" s="1"/>
  <c r="AE56" i="2" s="1"/>
  <c r="AM54" i="2"/>
  <c r="AI54" i="2" s="1"/>
  <c r="AE54" i="2" s="1"/>
  <c r="AM53" i="2"/>
  <c r="AI53" i="2" s="1"/>
  <c r="AE53" i="2" s="1"/>
  <c r="AM50" i="2"/>
  <c r="AI50" i="2" s="1"/>
  <c r="AE50" i="2" s="1"/>
  <c r="AM49" i="2"/>
  <c r="AI49" i="2" s="1"/>
  <c r="AE49" i="2" s="1"/>
  <c r="AM48" i="2"/>
  <c r="AI48" i="2" s="1"/>
  <c r="AE48" i="2" s="1"/>
  <c r="AM47" i="2"/>
  <c r="AI47" i="2" s="1"/>
  <c r="AE47" i="2" s="1"/>
  <c r="AM45" i="2"/>
  <c r="AI45" i="2" s="1"/>
  <c r="AE45" i="2" s="1"/>
  <c r="AM44" i="2"/>
  <c r="AI44" i="2" s="1"/>
  <c r="AE44" i="2" s="1"/>
  <c r="AM43" i="2"/>
  <c r="AI43" i="2" s="1"/>
  <c r="AE43" i="2" s="1"/>
  <c r="AO59" i="2"/>
  <c r="AO51" i="2"/>
  <c r="AM30" i="2"/>
  <c r="AI30" i="2" s="1"/>
  <c r="AE30" i="2" s="1"/>
  <c r="AM29" i="2"/>
  <c r="AI29" i="2" s="1"/>
  <c r="AE29" i="2" s="1"/>
  <c r="AM26" i="2"/>
  <c r="AI26" i="2" s="1"/>
  <c r="AE26" i="2" s="1"/>
  <c r="AM25" i="2"/>
  <c r="AI25" i="2" s="1"/>
  <c r="AE25" i="2" s="1"/>
  <c r="AM24" i="2"/>
  <c r="AI24" i="2" s="1"/>
  <c r="AE24" i="2" s="1"/>
  <c r="AM23" i="2"/>
  <c r="AI23" i="2" s="1"/>
  <c r="AE23" i="2" s="1"/>
  <c r="AM22" i="2"/>
  <c r="AI22" i="2" s="1"/>
  <c r="AE22" i="2" s="1"/>
  <c r="AM21" i="2"/>
  <c r="AI21" i="2" s="1"/>
  <c r="AE21" i="2" s="1"/>
  <c r="AM19" i="2"/>
  <c r="AI19" i="2" s="1"/>
  <c r="AE19" i="2" s="1"/>
  <c r="AM18" i="2"/>
  <c r="AI18" i="2" s="1"/>
  <c r="AE18" i="2" s="1"/>
  <c r="AM17" i="2"/>
  <c r="AI17" i="2" s="1"/>
  <c r="AE17" i="2" s="1"/>
  <c r="AM16" i="2"/>
  <c r="AI16" i="2" s="1"/>
  <c r="AE16" i="2" s="1"/>
  <c r="AM15" i="2"/>
  <c r="AI15" i="2" s="1"/>
  <c r="AE15" i="2" s="1"/>
  <c r="AM14" i="2"/>
  <c r="AI14" i="2" s="1"/>
  <c r="AE14" i="2" s="1"/>
  <c r="AM11" i="2"/>
  <c r="AI11" i="2" s="1"/>
  <c r="AE11" i="2" s="1"/>
  <c r="AM10" i="2"/>
  <c r="AI10" i="2" s="1"/>
  <c r="AE10" i="2" s="1"/>
  <c r="AO28" i="2"/>
  <c r="AO12" i="2"/>
  <c r="AE59" i="2" l="1"/>
  <c r="AE12" i="2"/>
  <c r="AI51" i="2"/>
  <c r="AI59" i="2"/>
  <c r="AE28" i="2"/>
  <c r="AE51" i="2"/>
  <c r="AI12" i="2"/>
  <c r="AI28" i="2"/>
  <c r="AI31" i="2" s="1"/>
  <c r="AE122" i="2"/>
  <c r="AO31" i="2"/>
  <c r="AM59" i="2"/>
  <c r="AM51" i="2"/>
  <c r="AM28" i="2"/>
  <c r="AM12" i="2"/>
  <c r="AS134" i="2"/>
  <c r="AS133" i="2"/>
  <c r="AE31" i="2" l="1"/>
  <c r="AM31" i="2"/>
  <c r="AS100" i="2"/>
  <c r="AS108" i="2" s="1"/>
  <c r="AU100" i="2"/>
  <c r="AU108" i="2" s="1"/>
  <c r="AW100" i="2"/>
  <c r="AW108" i="2" s="1"/>
  <c r="AY100" i="2"/>
  <c r="AY108" i="2" s="1"/>
  <c r="BA100" i="2"/>
  <c r="BA108" i="2" s="1"/>
  <c r="BC100" i="2"/>
  <c r="BC108" i="2" s="1"/>
  <c r="BE100" i="2" l="1"/>
  <c r="BE108" i="2" s="1"/>
  <c r="AQ100" i="2"/>
  <c r="AQ108" i="2" s="1"/>
  <c r="AQ118" i="2" l="1"/>
  <c r="AQ68" i="2"/>
  <c r="AM68" i="2" s="1"/>
  <c r="AM118" i="2" l="1"/>
  <c r="AM123" i="2" s="1"/>
  <c r="AQ123" i="2"/>
  <c r="AM70" i="2"/>
  <c r="AM72" i="2" s="1"/>
  <c r="AI68" i="2"/>
  <c r="AI118" i="2"/>
  <c r="AI123" i="2" s="1"/>
  <c r="AQ70" i="2"/>
  <c r="AQ72" i="2" s="1"/>
  <c r="AQ59" i="2"/>
  <c r="AQ51" i="2"/>
  <c r="AQ28" i="2"/>
  <c r="AQ12" i="2"/>
  <c r="AE68" i="2" l="1"/>
  <c r="AE70" i="2" s="1"/>
  <c r="AE72" i="2" s="1"/>
  <c r="AI70" i="2"/>
  <c r="AI72" i="2" s="1"/>
  <c r="AE118" i="2"/>
  <c r="AE123" i="2" s="1"/>
  <c r="AQ31" i="2"/>
  <c r="BA71" i="2" l="1"/>
  <c r="AW71" i="2" s="1"/>
  <c r="AS71" i="2" l="1"/>
  <c r="AY16" i="2"/>
  <c r="AU16" i="2"/>
  <c r="AY14" i="2"/>
  <c r="BA25" i="2" l="1"/>
  <c r="AW25" i="2" s="1"/>
  <c r="AS25" i="2" s="1"/>
  <c r="AU70" i="2" l="1"/>
  <c r="AU72" i="2" s="1"/>
  <c r="AU59" i="2"/>
  <c r="AU51" i="2"/>
  <c r="AU28" i="2"/>
  <c r="AU12" i="2"/>
  <c r="AU31" i="2" l="1"/>
  <c r="AY70" i="2"/>
  <c r="AY72" i="2" s="1"/>
  <c r="AY59" i="2"/>
  <c r="AY51" i="2"/>
  <c r="AY28" i="2"/>
  <c r="AY12" i="2"/>
  <c r="BA122" i="2"/>
  <c r="AW122" i="2" s="1"/>
  <c r="AS122" i="2" s="1"/>
  <c r="BA121" i="2"/>
  <c r="AW121" i="2" s="1"/>
  <c r="AS121" i="2" s="1"/>
  <c r="BA118" i="2"/>
  <c r="BA69" i="2"/>
  <c r="AW69" i="2" s="1"/>
  <c r="AS69" i="2" s="1"/>
  <c r="BA68" i="2"/>
  <c r="AW68" i="2" s="1"/>
  <c r="AS68" i="2" s="1"/>
  <c r="BA57" i="2"/>
  <c r="AW57" i="2" s="1"/>
  <c r="AS57" i="2" s="1"/>
  <c r="BA56" i="2"/>
  <c r="AW56" i="2" s="1"/>
  <c r="AS56" i="2" s="1"/>
  <c r="BA54" i="2"/>
  <c r="AW54" i="2" s="1"/>
  <c r="AS54" i="2" s="1"/>
  <c r="BA53" i="2"/>
  <c r="AW53" i="2" s="1"/>
  <c r="AS53" i="2" s="1"/>
  <c r="BA50" i="2"/>
  <c r="AW50" i="2" s="1"/>
  <c r="AS50" i="2" s="1"/>
  <c r="BA49" i="2"/>
  <c r="AW49" i="2" s="1"/>
  <c r="AS49" i="2" s="1"/>
  <c r="BA48" i="2"/>
  <c r="AW48" i="2" s="1"/>
  <c r="AS48" i="2" s="1"/>
  <c r="BA47" i="2"/>
  <c r="AW47" i="2" s="1"/>
  <c r="AS47" i="2" s="1"/>
  <c r="BA45" i="2"/>
  <c r="AW45" i="2" s="1"/>
  <c r="AS45" i="2" s="1"/>
  <c r="BA44" i="2"/>
  <c r="AW44" i="2" s="1"/>
  <c r="AS44" i="2" s="1"/>
  <c r="BA43" i="2"/>
  <c r="AW43" i="2" s="1"/>
  <c r="AS43" i="2" s="1"/>
  <c r="BA30" i="2"/>
  <c r="AW30" i="2" s="1"/>
  <c r="AS30" i="2" s="1"/>
  <c r="BA29" i="2"/>
  <c r="AW29" i="2" s="1"/>
  <c r="AS29" i="2" s="1"/>
  <c r="BA26" i="2"/>
  <c r="AW26" i="2" s="1"/>
  <c r="AS26" i="2" s="1"/>
  <c r="BA24" i="2"/>
  <c r="AW24" i="2" s="1"/>
  <c r="AS24" i="2" s="1"/>
  <c r="BA23" i="2"/>
  <c r="AW23" i="2" s="1"/>
  <c r="AS23" i="2" s="1"/>
  <c r="BA22" i="2"/>
  <c r="AW22" i="2" s="1"/>
  <c r="AS22" i="2" s="1"/>
  <c r="BA21" i="2"/>
  <c r="AW21" i="2" s="1"/>
  <c r="AS21" i="2" s="1"/>
  <c r="BA19" i="2"/>
  <c r="AW19" i="2" s="1"/>
  <c r="AS19" i="2" s="1"/>
  <c r="BA18" i="2"/>
  <c r="AW18" i="2" s="1"/>
  <c r="AS18" i="2" s="1"/>
  <c r="BA17" i="2"/>
  <c r="AW17" i="2" s="1"/>
  <c r="AS17" i="2" s="1"/>
  <c r="BA16" i="2"/>
  <c r="AW16" i="2" s="1"/>
  <c r="AS16" i="2" s="1"/>
  <c r="BA15" i="2"/>
  <c r="AW15" i="2" s="1"/>
  <c r="AS15" i="2" s="1"/>
  <c r="BA14" i="2"/>
  <c r="AW14" i="2" s="1"/>
  <c r="AS14" i="2" s="1"/>
  <c r="BA11" i="2"/>
  <c r="AW11" i="2" s="1"/>
  <c r="AS11" i="2" s="1"/>
  <c r="BA10" i="2"/>
  <c r="AW118" i="2" l="1"/>
  <c r="BA123" i="2"/>
  <c r="AS70" i="2"/>
  <c r="AS72" i="2" s="1"/>
  <c r="AS59" i="2"/>
  <c r="AS51" i="2"/>
  <c r="AS28" i="2"/>
  <c r="AY31" i="2"/>
  <c r="AW70" i="2"/>
  <c r="AW72" i="2" s="1"/>
  <c r="AW59" i="2"/>
  <c r="AW51" i="2"/>
  <c r="AW28" i="2"/>
  <c r="BA12" i="2"/>
  <c r="BA70" i="2"/>
  <c r="BA72" i="2" s="1"/>
  <c r="AW10" i="2"/>
  <c r="BA59" i="2"/>
  <c r="BA51" i="2"/>
  <c r="BA28" i="2"/>
  <c r="AS118" i="2" l="1"/>
  <c r="AS123" i="2" s="1"/>
  <c r="AW123" i="2"/>
  <c r="BA31" i="2"/>
  <c r="AW12" i="2"/>
  <c r="AW31" i="2" s="1"/>
  <c r="AS10" i="2"/>
  <c r="AS12" i="2" s="1"/>
  <c r="AS31" i="2" s="1"/>
  <c r="BE70" i="2" l="1"/>
  <c r="BE72" i="2" s="1"/>
  <c r="BC70" i="2"/>
  <c r="BC72" i="2" s="1"/>
  <c r="BE59" i="2"/>
  <c r="BE51" i="2"/>
  <c r="BC59" i="2"/>
  <c r="BC51" i="2"/>
  <c r="BE28" i="2"/>
  <c r="BE12" i="2"/>
  <c r="BC28" i="2"/>
  <c r="BC12" i="2"/>
  <c r="BE31" i="2" l="1"/>
  <c r="BC31" i="2"/>
  <c r="U57" i="3" l="1"/>
  <c r="Q57" i="3"/>
  <c r="M57" i="3"/>
  <c r="I57" i="3"/>
  <c r="E57" i="3"/>
  <c r="W57" i="3"/>
  <c r="S57" i="3"/>
  <c r="O57" i="3"/>
  <c r="K57" i="3"/>
  <c r="G57" i="3"/>
  <c r="C57" i="3"/>
  <c r="U48" i="3"/>
  <c r="Q48" i="3"/>
  <c r="M48" i="3"/>
  <c r="I48" i="3"/>
  <c r="E48" i="3"/>
  <c r="W48" i="3"/>
  <c r="S48" i="3"/>
  <c r="O48" i="3"/>
  <c r="K48" i="3"/>
  <c r="G48" i="3"/>
  <c r="C48" i="3"/>
  <c r="U31" i="3"/>
  <c r="U34" i="3" s="1"/>
  <c r="U35" i="3" s="1"/>
  <c r="Q31" i="3"/>
  <c r="Q34" i="3" s="1"/>
  <c r="Q35" i="3" s="1"/>
  <c r="M31" i="3"/>
  <c r="M34" i="3" s="1"/>
  <c r="M35" i="3" s="1"/>
  <c r="I31" i="3"/>
  <c r="I34" i="3" s="1"/>
  <c r="I35" i="3" s="1"/>
  <c r="E31" i="3"/>
  <c r="E34" i="3" s="1"/>
  <c r="E35" i="3" s="1"/>
  <c r="W31" i="3"/>
  <c r="W34" i="3" s="1"/>
  <c r="W35" i="3" s="1"/>
  <c r="S31" i="3"/>
  <c r="S34" i="3" s="1"/>
  <c r="S35" i="3" s="1"/>
  <c r="O31" i="3"/>
  <c r="O34" i="3" s="1"/>
  <c r="O35" i="3" s="1"/>
  <c r="K31" i="3"/>
  <c r="K34" i="3" s="1"/>
  <c r="K35" i="3" s="1"/>
  <c r="G31" i="3"/>
  <c r="G34" i="3" s="1"/>
  <c r="G35" i="3" s="1"/>
  <c r="C31" i="3"/>
  <c r="C34" i="3" s="1"/>
  <c r="C35" i="3" s="1"/>
  <c r="U19" i="3"/>
  <c r="Q19" i="3"/>
  <c r="M19" i="3"/>
  <c r="I19" i="3"/>
  <c r="E19" i="3"/>
  <c r="W19" i="3"/>
  <c r="S19" i="3"/>
  <c r="O19" i="3"/>
  <c r="K19" i="3"/>
  <c r="G19" i="3"/>
  <c r="C19" i="3"/>
  <c r="U11" i="3"/>
  <c r="Q11" i="3"/>
  <c r="M11" i="3"/>
  <c r="I11" i="3"/>
  <c r="E11" i="3"/>
  <c r="W11" i="3"/>
  <c r="S11" i="3"/>
  <c r="O11" i="3"/>
  <c r="K11" i="3"/>
  <c r="G11" i="3"/>
  <c r="C11" i="3"/>
</calcChain>
</file>

<file path=xl/sharedStrings.xml><?xml version="1.0" encoding="utf-8"?>
<sst xmlns="http://schemas.openxmlformats.org/spreadsheetml/2006/main" count="356" uniqueCount="185">
  <si>
    <t>($ millions)</t>
  </si>
  <si>
    <t>Interest and debt expense, net</t>
  </si>
  <si>
    <t>Income tax benefit</t>
  </si>
  <si>
    <t>Exploration expense</t>
  </si>
  <si>
    <t>Adjusted income items before taxes(a)</t>
  </si>
  <si>
    <t>Other non-cash items</t>
  </si>
  <si>
    <t>Adjusted EBITDAX</t>
  </si>
  <si>
    <t>Cash interest</t>
  </si>
  <si>
    <t>Exploration expenditures</t>
  </si>
  <si>
    <t>Other changes in operating assets and liabilities</t>
  </si>
  <si>
    <t>Table 1</t>
  </si>
  <si>
    <t>Table 2</t>
  </si>
  <si>
    <t>($ millions, except per share amounts)</t>
  </si>
  <si>
    <t>Unusual and infrequent items:</t>
  </si>
  <si>
    <t>Early retirement, severance and other costs</t>
  </si>
  <si>
    <t>Net gains on early extinguishment of debt</t>
  </si>
  <si>
    <t>Reversal of valuation allowance for deferred tax assets (a)</t>
  </si>
  <si>
    <t>Total</t>
  </si>
  <si>
    <t xml:space="preserve">Adjusted net loss </t>
  </si>
  <si>
    <t>Adjusted net loss per diluted share</t>
  </si>
  <si>
    <t>(a) Amount represents the out-of-period portion of the valuation allowance reversal.</t>
  </si>
  <si>
    <t>Table 3</t>
  </si>
  <si>
    <t xml:space="preserve">   Capital investment</t>
  </si>
  <si>
    <t xml:space="preserve">   Changes in capital accruals</t>
  </si>
  <si>
    <t>Free cash flow (after working capital)</t>
  </si>
  <si>
    <t>Table 4</t>
  </si>
  <si>
    <t>General and administrative expenses</t>
  </si>
  <si>
    <t xml:space="preserve">   Early retirement and severance costs</t>
  </si>
  <si>
    <t>Adjusted general and administrative expenses</t>
  </si>
  <si>
    <t>Free Cash Flow</t>
  </si>
  <si>
    <t>Adjusted General and Adminstrative Expenses</t>
  </si>
  <si>
    <t>Non-GAAP Reconcilation for Adjusted Net Loss and Adjusted G&amp;A</t>
  </si>
  <si>
    <t>2Q17</t>
  </si>
  <si>
    <t>1Q17</t>
  </si>
  <si>
    <t>2Q16</t>
  </si>
  <si>
    <t>Non-GAAP Reconcilation for Adjusted EBITDAX</t>
  </si>
  <si>
    <t>3Q17</t>
  </si>
  <si>
    <t>3Q16</t>
  </si>
  <si>
    <t>3Q17 YTD</t>
  </si>
  <si>
    <t>3Q16 YTD</t>
  </si>
  <si>
    <t>Depreciation, depletion and amortization, excluding noncontrolling interest</t>
  </si>
  <si>
    <t>Other, net</t>
  </si>
  <si>
    <r>
      <t xml:space="preserve">Net </t>
    </r>
    <r>
      <rPr>
        <sz val="11"/>
        <color rgb="FFFF0000"/>
        <rFont val="Calibri"/>
        <family val="2"/>
        <scheme val="minor"/>
      </rPr>
      <t>(loss)</t>
    </r>
    <r>
      <rPr>
        <sz val="11"/>
        <color theme="1"/>
        <rFont val="Calibri"/>
        <family val="2"/>
        <scheme val="minor"/>
      </rPr>
      <t xml:space="preserve"> income attributable to common stock</t>
    </r>
  </si>
  <si>
    <r>
      <t xml:space="preserve">Net </t>
    </r>
    <r>
      <rPr>
        <sz val="11"/>
        <color rgb="FFFF0000"/>
        <rFont val="Calibri"/>
        <family val="2"/>
        <scheme val="minor"/>
      </rPr>
      <t xml:space="preserve">(loss) </t>
    </r>
    <r>
      <rPr>
        <sz val="11"/>
        <color theme="1"/>
        <rFont val="Calibri"/>
        <family val="2"/>
        <scheme val="minor"/>
      </rPr>
      <t>income attributable to common stock</t>
    </r>
  </si>
  <si>
    <t>Other</t>
  </si>
  <si>
    <t>Deferred debt issuance costs write-off</t>
  </si>
  <si>
    <r>
      <t xml:space="preserve">Non-cash derivative </t>
    </r>
    <r>
      <rPr>
        <sz val="11"/>
        <color rgb="FFFF0000"/>
        <rFont val="Calibri"/>
        <family val="2"/>
        <scheme val="minor"/>
      </rPr>
      <t>losses</t>
    </r>
    <r>
      <rPr>
        <sz val="11"/>
        <color theme="1"/>
        <rFont val="Calibri"/>
        <family val="2"/>
        <scheme val="minor"/>
      </rPr>
      <t xml:space="preserve"> (gains), excluding noncontrolling interest</t>
    </r>
  </si>
  <si>
    <t>Adjusted income items before interest and taxes</t>
  </si>
  <si>
    <r>
      <t>Net</t>
    </r>
    <r>
      <rPr>
        <sz val="11"/>
        <color rgb="FFFF0000"/>
        <rFont val="Calibri"/>
        <family val="2"/>
        <scheme val="minor"/>
      </rPr>
      <t xml:space="preserve"> (loss) </t>
    </r>
    <r>
      <rPr>
        <sz val="11"/>
        <color theme="1"/>
        <rFont val="Calibri"/>
        <family val="2"/>
        <scheme val="minor"/>
      </rPr>
      <t>income attributable to common stock per diluted share</t>
    </r>
  </si>
  <si>
    <t>Net cash provided (used) by operating activites</t>
  </si>
  <si>
    <t>2Q17 YTD</t>
  </si>
  <si>
    <t>4Q16</t>
  </si>
  <si>
    <t>2Q16 YTD</t>
  </si>
  <si>
    <t>1Q16</t>
  </si>
  <si>
    <r>
      <t xml:space="preserve">Net cash provided </t>
    </r>
    <r>
      <rPr>
        <sz val="11"/>
        <color rgb="FFFF0000"/>
        <rFont val="Calibri"/>
        <family val="2"/>
        <scheme val="minor"/>
      </rPr>
      <t>(used)</t>
    </r>
    <r>
      <rPr>
        <sz val="11"/>
        <color theme="1"/>
        <rFont val="Calibri"/>
        <family val="2"/>
        <scheme val="minor"/>
      </rPr>
      <t xml:space="preserve"> by operating activities</t>
    </r>
  </si>
  <si>
    <r>
      <t xml:space="preserve">Gains (losses) </t>
    </r>
    <r>
      <rPr>
        <sz val="11"/>
        <color rgb="FFFF0000"/>
        <rFont val="Calibri"/>
        <family val="2"/>
        <scheme val="minor"/>
      </rPr>
      <t>on</t>
    </r>
    <r>
      <rPr>
        <sz val="11"/>
        <color theme="1"/>
        <rFont val="Calibri"/>
        <family val="2"/>
        <scheme val="minor"/>
      </rPr>
      <t xml:space="preserve"> asset divestitures</t>
    </r>
  </si>
  <si>
    <t>California Resources Corporation</t>
  </si>
  <si>
    <t>Net cash provided (used) by operating activities</t>
  </si>
  <si>
    <t>(in millions)</t>
  </si>
  <si>
    <t>(in millions, except per share amounts)</t>
  </si>
  <si>
    <t>Asset impairments</t>
  </si>
  <si>
    <t>Tax effects of these items</t>
  </si>
  <si>
    <t>Depreciation, depletion and amortization</t>
  </si>
  <si>
    <t>Unusual, infrequent and other items:</t>
  </si>
  <si>
    <t>Total unusual, infrequent and other items</t>
  </si>
  <si>
    <t>Free cash flow</t>
  </si>
  <si>
    <t>Adjusted net income (loss)</t>
  </si>
  <si>
    <t>Non-cash derivative loss (gain) from commodities, excluding noncontrolling interest</t>
  </si>
  <si>
    <r>
      <t>Unusual, infrequent and other items</t>
    </r>
    <r>
      <rPr>
        <vertAlign val="superscript"/>
        <sz val="10"/>
        <rFont val="Calibri Light"/>
        <family val="2"/>
        <scheme val="major"/>
      </rPr>
      <t>(1)</t>
    </r>
  </si>
  <si>
    <r>
      <t>Adjusted EBITDAX</t>
    </r>
    <r>
      <rPr>
        <b/>
        <vertAlign val="superscript"/>
        <sz val="10"/>
        <rFont val="Calibri Light"/>
        <family val="2"/>
        <scheme val="major"/>
      </rPr>
      <t>(2)</t>
    </r>
  </si>
  <si>
    <t>(1) See Adjusted Net Income (Loss) reconciliation above.</t>
  </si>
  <si>
    <t>ADJUSTED NET INCOME (LOSS)</t>
  </si>
  <si>
    <t>ADJUSTED GENERAL AND ADMINISTRATIVE EXPENSES</t>
  </si>
  <si>
    <t>FREE CASH FLOW</t>
  </si>
  <si>
    <t>Working capital changes</t>
  </si>
  <si>
    <t>ADJUSTED EBITDAX &amp; ADJUSTED EBITDAX PER BOE</t>
  </si>
  <si>
    <t>(in millions, except per BOE amounts)</t>
  </si>
  <si>
    <t>Adjusted EBITDAX per BOE</t>
  </si>
  <si>
    <t xml:space="preserve">   Capital investments</t>
  </si>
  <si>
    <t>Net income (loss)</t>
  </si>
  <si>
    <t>Net income attributable to noncontrolling interests</t>
  </si>
  <si>
    <t>($/BOE)</t>
  </si>
  <si>
    <t>The following table presents the reconciliation of the GAAP financial measure of general and administrative (G&amp;A) expenses to the non-GAAP financial measure of adjusted G&amp;A expenses:</t>
  </si>
  <si>
    <t>1Q20</t>
  </si>
  <si>
    <t>2Q20</t>
  </si>
  <si>
    <t>3Q20</t>
  </si>
  <si>
    <t>Reorganization items, net</t>
  </si>
  <si>
    <t>Chapter 11 transaction costs</t>
  </si>
  <si>
    <t>Power plant maintenance</t>
  </si>
  <si>
    <t>Write-off of deferred financing costs</t>
  </si>
  <si>
    <t>Net income (loss)attributable to common stock per diluted share</t>
  </si>
  <si>
    <t>2Q20 YTD</t>
  </si>
  <si>
    <t>3Q20 YTD</t>
  </si>
  <si>
    <t>4Q20</t>
  </si>
  <si>
    <t>FY 2020</t>
  </si>
  <si>
    <t>Severance and termination costs</t>
  </si>
  <si>
    <t>Ad valorem late payment penalties</t>
  </si>
  <si>
    <t>Rig termination expenses</t>
  </si>
  <si>
    <t xml:space="preserve">We define adjusted EBITDAX as earnings before interest expense; income taxes; depreciation, depletion and amortization; exploration expense; other unusual, infrequent and out-of-period items; and other non-cash items.  We believe this measure provdes useul information in assessing our financial condition, results of operations and cash flows and is widely used by the industry, the investment community and our lenders.  Although this is a non-GAAP measure, the amounts included in the calculation were computed in accordance with GAAP.  Certain items excluded from this non-GAAP measure are significant components in understanding and assessing our financial performance, such as our cost of capital and tax structure, as well as depreciation, depletion and amortization of our assets.  This measure should be read in conjunction with the information contained in our financial statements prepared in accordance with GAAP.  A version of Adjusted EBITDAX is a material component of certain of our financial covenants under our Revolving Credit Facility and is provided in addition to, and not as an alternative for, income and liquidity measures calculated in accordance with GAAP.  The following table represents a reconciliation of the GAAP financial measures of net (loss) income and net cash provided (used) by operating activities to the non-GAAP financial measure of adjusted EBITDAX:  </t>
  </si>
  <si>
    <t>Net income (loss) attributable to common stock</t>
  </si>
  <si>
    <t>Incentive and retention award modifications</t>
  </si>
  <si>
    <t>Deficiency payment on pipeline delivery contract</t>
  </si>
  <si>
    <t>Incentive and retention award modification</t>
  </si>
  <si>
    <t>Face value of debt</t>
  </si>
  <si>
    <t>Net Debt</t>
  </si>
  <si>
    <t>Leverage Ratio</t>
  </si>
  <si>
    <t>The following table presents a reconciliation of our leverage ratio.  The leverage ratio is a supplemental measure of our performance that is not required by or presented in accordance with U.S. generally accepted accounting principles ("GAAP").</t>
  </si>
  <si>
    <t>1.2x</t>
  </si>
  <si>
    <t>LEVERAGE RATIO AND NET DEBT</t>
  </si>
  <si>
    <t xml:space="preserve">We calculate the leverage ratio by dividing net debt by adjusted EBITDAX for the applicable period.  We define net debt as the face value of our debt less available cash.  We believe the leverage ratio is an important metric of the operational and financial health of  our Company and is useful to investors as an indicator of our ability to incur additional debt and to service our existing debt.  </t>
  </si>
  <si>
    <t>1Q21</t>
  </si>
  <si>
    <t>Net loss (gain) on early extinguishment of debt</t>
  </si>
  <si>
    <t>Operating costs</t>
  </si>
  <si>
    <t>Free cash flow, after special items</t>
  </si>
  <si>
    <t>OPERATING COSTS PER BOE, EXCLUDING EFFECTS OF PSC-TYPE CONTRACTS</t>
  </si>
  <si>
    <r>
      <t xml:space="preserve">Energy operating costs </t>
    </r>
    <r>
      <rPr>
        <vertAlign val="superscript"/>
        <sz val="10"/>
        <rFont val="Calibri Light"/>
        <family val="2"/>
        <scheme val="major"/>
      </rPr>
      <t>(1)</t>
    </r>
  </si>
  <si>
    <t>Non-GAAP Measures and Reconciliations</t>
  </si>
  <si>
    <t>(Gains) losses on asset divestitures</t>
  </si>
  <si>
    <t>Adjusted net income (loss) and adjusted net income (loss) per share are non-GAAP measures.  We define adjusted net income as net income excluding the effects of significant transactions and events that affect earnings but vary widely and unpredictably in nature, timing and amount. These events may recur, even across successive reporting periods.  Management believes these non-GAAP measures provide useful information to the industry and the investment community interested in comparing our financial performance between periods. Reported earnings are considered representative of management's performance over the long term.  Adjusted net income (loss) is not considered to be an alternative to net income (loss) reported in accordance with GAAP. The following table presents a reconciliation of the GAAP financial measure of net income (loss) and net income (loss) attributable to common stock per share to the non-GAAP financial measure of adjusted net income (loss) and adjusted net income (loss) per share.</t>
  </si>
  <si>
    <t>2Q21</t>
  </si>
  <si>
    <t>2Q21 YTD</t>
  </si>
  <si>
    <t>3Q21 YTD</t>
  </si>
  <si>
    <t>3Q21</t>
  </si>
  <si>
    <t>4Q21</t>
  </si>
  <si>
    <t>FY 2021</t>
  </si>
  <si>
    <t>Excess costs attributable to PSCs</t>
  </si>
  <si>
    <r>
      <t xml:space="preserve">Energy operating costs, excluding effects of PSCs </t>
    </r>
    <r>
      <rPr>
        <vertAlign val="superscript"/>
        <sz val="10"/>
        <rFont val="Calibri Light"/>
        <family val="2"/>
        <scheme val="major"/>
      </rPr>
      <t>(1)</t>
    </r>
  </si>
  <si>
    <t>Gas processing costs, excluding effects of PSCs</t>
  </si>
  <si>
    <r>
      <t xml:space="preserve">Non-energy operating costs, excluding effects of PSCs </t>
    </r>
    <r>
      <rPr>
        <vertAlign val="superscript"/>
        <sz val="10"/>
        <rFont val="Calibri Light"/>
        <family val="2"/>
        <scheme val="major"/>
      </rPr>
      <t>(2)</t>
    </r>
  </si>
  <si>
    <t>Operating costs, excluding effects of PSCs</t>
  </si>
  <si>
    <t>0.3x</t>
  </si>
  <si>
    <t>1Q22</t>
  </si>
  <si>
    <t>2Q22</t>
  </si>
  <si>
    <t>2Q22 YTD</t>
  </si>
  <si>
    <t>Cash income taxes</t>
  </si>
  <si>
    <t>Income tax provision (benefit)</t>
  </si>
  <si>
    <t xml:space="preserve">      Excess energy operating costs attributable to PSCs</t>
  </si>
  <si>
    <t>Excess non-energy operating costs attributable to PSCs</t>
  </si>
  <si>
    <t>3Q22 YTD</t>
  </si>
  <si>
    <t>3Q22</t>
  </si>
  <si>
    <t>Interest income</t>
  </si>
  <si>
    <t>(1) Energy operating costs consist of purchases of natural gas to generate electricity, purchased electricity and internal costs to produce electricity used in our operations.</t>
  </si>
  <si>
    <t xml:space="preserve">(1) Net income (loss) and adjusted income (loss) per diluted share for the three and nine  months ended September 30, 2020 include $138 million related to the deemed redemption of the noncontrolling interest in the Ares JV.  </t>
  </si>
  <si>
    <r>
      <t xml:space="preserve">Adjusted net income (loss) per diluted share </t>
    </r>
    <r>
      <rPr>
        <vertAlign val="superscript"/>
        <sz val="10"/>
        <rFont val="Calibri Light"/>
        <family val="2"/>
        <scheme val="major"/>
      </rPr>
      <t>(1)</t>
    </r>
  </si>
  <si>
    <t>Income tax provision (benefit) - out-of-period tax items</t>
  </si>
  <si>
    <t>Equity-settled stock-based compensation</t>
  </si>
  <si>
    <t>The reporting of our PSC-type contracts creates a difference between reported operating costs, which are for the full field, and reported volumes, which are only our net share, inflating the per barrel operating costs.  The following table presents operating costs after adjusting for the excess costs attributable to PSC-type contracts.
Purchased natural gas used to generate steam in our steamfloods was reclassified from non-energy operating costs to energy operating costs beginning in the third quarter of 2022. All amounts begining with the first quarter of 2020 have been updated to conform to this presentation.</t>
  </si>
  <si>
    <r>
      <t xml:space="preserve">Gas processing costs </t>
    </r>
    <r>
      <rPr>
        <vertAlign val="superscript"/>
        <sz val="10"/>
        <rFont val="Calibri Light"/>
        <family val="2"/>
        <scheme val="major"/>
      </rPr>
      <t>(2)</t>
    </r>
  </si>
  <si>
    <r>
      <t xml:space="preserve">Non-energy operating costs </t>
    </r>
    <r>
      <rPr>
        <vertAlign val="superscript"/>
        <sz val="10"/>
        <rFont val="Calibri Light"/>
        <family val="2"/>
        <scheme val="major"/>
      </rPr>
      <t>(3)</t>
    </r>
  </si>
  <si>
    <t>(3) Non-energy operating costs equal total operating costs less energy and gas processing costs.</t>
  </si>
  <si>
    <t>(2) Gas processing costs include costs associated with compression, maintenance and other activities needed to run our gas processing facilities at Elk Hills.</t>
  </si>
  <si>
    <t>4Q22 YTD</t>
  </si>
  <si>
    <t>4Q22</t>
  </si>
  <si>
    <t>FY 2022</t>
  </si>
  <si>
    <t>Cash interest payments</t>
  </si>
  <si>
    <t>Cash interest received</t>
  </si>
  <si>
    <t>Bankruptcy related fees</t>
  </si>
  <si>
    <t>1Q23</t>
  </si>
  <si>
    <t>E&amp;P, Corporate and Other</t>
  </si>
  <si>
    <t>CMB</t>
  </si>
  <si>
    <t>Adjustments to capital investments</t>
  </si>
  <si>
    <t xml:space="preserve">   Replacement water facilities</t>
  </si>
  <si>
    <t>Capital investments</t>
  </si>
  <si>
    <r>
      <t xml:space="preserve">Adjusted free cash flow </t>
    </r>
    <r>
      <rPr>
        <b/>
        <vertAlign val="superscript"/>
        <sz val="10"/>
        <rFont val="Calibri Light"/>
        <family val="2"/>
        <scheme val="major"/>
      </rPr>
      <t>(1)</t>
    </r>
  </si>
  <si>
    <r>
      <rPr>
        <vertAlign val="superscript"/>
        <sz val="8"/>
        <rFont val="Calibri Light"/>
        <family val="2"/>
        <scheme val="major"/>
      </rPr>
      <t>(1)</t>
    </r>
    <r>
      <rPr>
        <sz val="8"/>
        <rFont val="Calibri Light"/>
        <family val="2"/>
        <scheme val="major"/>
      </rPr>
      <t xml:space="preserve"> Adjusted free cash flow is defined as net cash provided by operating activities less adjusted capital investments.</t>
    </r>
  </si>
  <si>
    <t xml:space="preserve">Management uses a measure called adjusted general and administrative (G&amp;A) expense to provide useful information to investors interested in comparing our costs between periods and performance to our peers. </t>
  </si>
  <si>
    <t>Management uses free cash flow, which is defined by CRC as net cash provided by operating activities less capital investments, as a measure of liquidity.  The following table presents a reconciliation of CRC's net cash provided by operating activities to free cash flow.  CRC supplemented its non-GAAP measure of free cash flow with free cash flow of its exploration and production and corporate items (FreeCash Flow for E&amp;P, Corporate &amp; Other), which it believes is a useful measure for investors to understand the results of CRC's core oil and gas business.  CRC defines Free Cash Flow for E&amp;P, Corporate &amp; Other as consolidated free cash flow less results attributable to its carbon management business (CMB).  We have excluded bankruptcy related fees during 2020 and 2021 as a supplemental measure of our free cash flow.  The following table presents a reconciliation of net cash provided (used) by operating activities to free cash flow:</t>
  </si>
  <si>
    <r>
      <t xml:space="preserve">Adjusted capital investments </t>
    </r>
    <r>
      <rPr>
        <b/>
        <vertAlign val="superscript"/>
        <sz val="10"/>
        <rFont val="Calibri Light"/>
        <family val="2"/>
        <scheme val="major"/>
      </rPr>
      <t>(2)</t>
    </r>
  </si>
  <si>
    <r>
      <rPr>
        <vertAlign val="superscript"/>
        <sz val="8"/>
        <color theme="1"/>
        <rFont val="Arial"/>
        <family val="2"/>
      </rPr>
      <t>(2)</t>
    </r>
    <r>
      <rPr>
        <sz val="8"/>
        <color theme="1"/>
        <rFont val="Arial"/>
        <family val="2"/>
      </rPr>
      <t xml:space="preserve"> Adjusted E&amp;P capital investments and Adjusted CMB capital investments are non-GAAP measures. These measures reflect E&amp;P facilities capital for replacement water injection facilities (which will allow our oil and gas operations to divert produced water away from a depleted oil and natural gas reservoir held by the Carbon TerraVault JV) as Adjusted CMB capital investment. Construction of these facilities supports the advancement of CRC’s carbon management business (CMB). CRC has supplemented its non-GAAP financial measure of free cash flow with adjusted free cash flow calculated using adjusted capital investments for its E&amp;P, Corporate &amp; Other. Management believes this is a useful measure for investors to understand the results of the core oil and gas business. CRC defines adjusted free cash flow for E&amp;P, Corporate &amp; Other as consolidated free cash flow less results attributable to its carbon management business.</t>
    </r>
  </si>
  <si>
    <r>
      <t>To supplement the presentation of its financial results prepared in accordance with U.S. generally accepted accounting principles (GAAP), management uses certain non-GAAP measures to assess its financial condition, results of operations and cash flows.  The non-GAAP measures include adjusted net income (loss), adjusted EBITDAX, adjusted EBITDAX per Boe</t>
    </r>
    <r>
      <rPr>
        <i/>
        <sz val="10"/>
        <color rgb="FFFF0000"/>
        <rFont val="Calibri Light"/>
        <family val="2"/>
        <scheme val="major"/>
      </rPr>
      <t xml:space="preserve">, </t>
    </r>
    <r>
      <rPr>
        <i/>
        <sz val="10"/>
        <rFont val="Calibri Light"/>
        <family val="2"/>
        <scheme val="major"/>
      </rPr>
      <t>free cash flow</t>
    </r>
    <r>
      <rPr>
        <i/>
        <sz val="10"/>
        <color rgb="FFFF0000"/>
        <rFont val="Calibri Light"/>
        <family val="2"/>
        <scheme val="major"/>
      </rPr>
      <t xml:space="preserve">, </t>
    </r>
    <r>
      <rPr>
        <i/>
        <sz val="10"/>
        <rFont val="Calibri Light"/>
        <family val="2"/>
        <scheme val="major"/>
      </rPr>
      <t>adjusted free cash flow, adjusted general and administrative expenses, net debt and operating costs per BOE, among others. These measures are also widely used by the industry, the investment community and our lenders.  Although these are non-GAAP measures, the amounts included in the calculations were computed in accordance with GAAP.  Management believes that the non-GAAP measures presented, when viewed in combination with its financial and operating results prepared in accordance with GAAP, provide a more complete understanding of the factors and trends affecting the Company's performance.   The non-GAAP measures presented herein may not be comparable to other similarly titled measures of other companies. Below are additional disclosures regarding each of the our non-GAAP measures, including reconciliations to their most directly comparable GAAP measure where applicable.</t>
    </r>
  </si>
  <si>
    <t>2Q23 YTD</t>
  </si>
  <si>
    <t>2Q23</t>
  </si>
  <si>
    <t>Cash and cash equivalents</t>
  </si>
  <si>
    <t>06/30/2023</t>
  </si>
  <si>
    <t>Costs attributable to PSCs</t>
  </si>
  <si>
    <t>LTM Adjusted EBITDAX</t>
  </si>
  <si>
    <t>0.2x</t>
  </si>
  <si>
    <t>3Q23 YTD</t>
  </si>
  <si>
    <t>3Q23</t>
  </si>
  <si>
    <t>09/30/2023</t>
  </si>
  <si>
    <t>Information technology infrastructure</t>
  </si>
  <si>
    <t>0.1x</t>
  </si>
  <si>
    <t>4Q23 YTD</t>
  </si>
  <si>
    <t>4Q23</t>
  </si>
  <si>
    <t>12/31/2023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</si>
</sst>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9"/>
      <color theme="1"/>
      <name val="Calibri"/>
      <family val="2"/>
      <scheme val="minor"/>
    </font>
    <font>
      <b/>
      <sz val="14"/>
      <name val="Calibri Light"/>
      <family val="2"/>
      <scheme val="major"/>
    </font>
    <font>
      <sz val="10"/>
      <name val="Calibri Light"/>
      <family val="2"/>
      <scheme val="major"/>
    </font>
    <font>
      <sz val="10"/>
      <color theme="1"/>
      <name val="Calibri Light"/>
      <family val="2"/>
      <scheme val="major"/>
    </font>
    <font>
      <b/>
      <sz val="11"/>
      <name val="Calibri Light"/>
      <family val="2"/>
      <scheme val="major"/>
    </font>
    <font>
      <b/>
      <sz val="10"/>
      <name val="Calibri Light"/>
      <family val="2"/>
      <scheme val="major"/>
    </font>
    <font>
      <b/>
      <sz val="10"/>
      <color theme="1"/>
      <name val="Calibri Light"/>
      <family val="2"/>
      <scheme val="major"/>
    </font>
    <font>
      <i/>
      <sz val="10"/>
      <name val="Calibri Light"/>
      <family val="2"/>
      <scheme val="major"/>
    </font>
    <font>
      <i/>
      <sz val="9"/>
      <name val="Calibri Light"/>
      <family val="2"/>
      <scheme val="major"/>
    </font>
    <font>
      <vertAlign val="superscript"/>
      <sz val="10"/>
      <name val="Calibri Light"/>
      <family val="2"/>
      <scheme val="major"/>
    </font>
    <font>
      <sz val="8"/>
      <name val="Calibri Light"/>
      <family val="2"/>
      <scheme val="major"/>
    </font>
    <font>
      <b/>
      <vertAlign val="superscript"/>
      <sz val="10"/>
      <name val="Calibri Light"/>
      <family val="2"/>
      <scheme val="major"/>
    </font>
    <font>
      <b/>
      <sz val="12"/>
      <name val="Calibri Light"/>
      <family val="2"/>
      <scheme val="major"/>
    </font>
    <font>
      <i/>
      <sz val="10"/>
      <color theme="1"/>
      <name val="Calibri Light"/>
      <family val="2"/>
    </font>
    <font>
      <i/>
      <sz val="10"/>
      <color rgb="FFFF0000"/>
      <name val="Calibri Light"/>
      <family val="2"/>
      <scheme val="major"/>
    </font>
    <font>
      <vertAlign val="superscript"/>
      <sz val="8"/>
      <name val="Calibri Light"/>
      <family val="2"/>
      <scheme val="major"/>
    </font>
    <font>
      <sz val="8"/>
      <color theme="1"/>
      <name val="Arial"/>
      <family val="2"/>
    </font>
    <font>
      <vertAlign val="superscript"/>
      <sz val="8"/>
      <color theme="1"/>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7">
    <border>
      <left/>
      <right/>
      <top/>
      <bottom/>
      <diagonal/>
    </border>
    <border>
      <left/>
      <right/>
      <top style="thin">
        <color indexed="64"/>
      </top>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right/>
      <top style="double">
        <color indexed="64"/>
      </top>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0">
    <xf numFmtId="0" fontId="0" fillId="0" borderId="0" xfId="0"/>
    <xf numFmtId="164" fontId="0" fillId="0" borderId="0" xfId="1" applyNumberFormat="1" applyFont="1"/>
    <xf numFmtId="165" fontId="0" fillId="0" borderId="0" xfId="2" applyNumberFormat="1" applyFont="1"/>
    <xf numFmtId="0" fontId="2" fillId="0" borderId="0" xfId="0" applyFont="1"/>
    <xf numFmtId="165" fontId="0" fillId="0" borderId="0" xfId="0" applyNumberFormat="1"/>
    <xf numFmtId="0" fontId="2" fillId="0" borderId="0" xfId="0" applyFont="1" applyAlignment="1">
      <alignment horizontal="center"/>
    </xf>
    <xf numFmtId="44" fontId="0" fillId="0" borderId="0" xfId="2" applyFont="1"/>
    <xf numFmtId="0" fontId="2" fillId="2" borderId="0" xfId="0" applyFont="1" applyFill="1" applyAlignment="1">
      <alignment horizontal="center"/>
    </xf>
    <xf numFmtId="0" fontId="3" fillId="0" borderId="0" xfId="0" applyFont="1"/>
    <xf numFmtId="164" fontId="0" fillId="0" borderId="1" xfId="1" applyNumberFormat="1" applyFont="1" applyBorder="1"/>
    <xf numFmtId="0" fontId="4" fillId="0" borderId="0" xfId="0" applyFont="1" applyAlignment="1">
      <alignment horizontal="center"/>
    </xf>
    <xf numFmtId="165" fontId="0" fillId="0" borderId="0" xfId="2" applyNumberFormat="1" applyFont="1" applyBorder="1"/>
    <xf numFmtId="164" fontId="0" fillId="0" borderId="0" xfId="1" applyNumberFormat="1" applyFont="1" applyBorder="1"/>
    <xf numFmtId="165" fontId="0" fillId="0" borderId="2" xfId="0" applyNumberFormat="1" applyBorder="1"/>
    <xf numFmtId="165" fontId="0" fillId="0" borderId="2" xfId="2" applyNumberFormat="1" applyFont="1" applyBorder="1"/>
    <xf numFmtId="0" fontId="5" fillId="0" borderId="0" xfId="0" applyFont="1"/>
    <xf numFmtId="0" fontId="6" fillId="3" borderId="0" xfId="0" applyFont="1" applyFill="1"/>
    <xf numFmtId="0" fontId="7" fillId="3" borderId="0" xfId="0" applyFont="1" applyFill="1"/>
    <xf numFmtId="0" fontId="8" fillId="3" borderId="0" xfId="0" applyFont="1" applyFill="1"/>
    <xf numFmtId="0" fontId="9" fillId="3" borderId="0" xfId="0" applyFont="1" applyFill="1"/>
    <xf numFmtId="0" fontId="10" fillId="3" borderId="3" xfId="0" applyFont="1" applyFill="1" applyBorder="1"/>
    <xf numFmtId="0" fontId="7" fillId="3" borderId="0" xfId="0" applyFont="1" applyFill="1" applyBorder="1"/>
    <xf numFmtId="0" fontId="10" fillId="3" borderId="0" xfId="0" applyFont="1" applyFill="1" applyBorder="1"/>
    <xf numFmtId="0" fontId="13" fillId="3" borderId="0" xfId="0" applyFont="1" applyFill="1"/>
    <xf numFmtId="0" fontId="10" fillId="3" borderId="4" xfId="0" applyFont="1" applyFill="1" applyBorder="1" applyAlignment="1">
      <alignment horizontal="center"/>
    </xf>
    <xf numFmtId="0" fontId="7" fillId="4" borderId="0" xfId="0" applyFont="1" applyFill="1"/>
    <xf numFmtId="165" fontId="7" fillId="4" borderId="0" xfId="2" applyNumberFormat="1" applyFont="1" applyFill="1"/>
    <xf numFmtId="164" fontId="7" fillId="4" borderId="0" xfId="1" applyNumberFormat="1" applyFont="1" applyFill="1"/>
    <xf numFmtId="164" fontId="7" fillId="3" borderId="4" xfId="1" applyNumberFormat="1" applyFont="1" applyFill="1" applyBorder="1"/>
    <xf numFmtId="0" fontId="7" fillId="3" borderId="0" xfId="0" applyFont="1" applyFill="1" applyAlignment="1">
      <alignment horizontal="left" indent="1"/>
    </xf>
    <xf numFmtId="164" fontId="7" fillId="3" borderId="0" xfId="1" applyNumberFormat="1" applyFont="1" applyFill="1"/>
    <xf numFmtId="0" fontId="7" fillId="4" borderId="0" xfId="0" applyFont="1" applyFill="1" applyAlignment="1">
      <alignment horizontal="left" indent="1"/>
    </xf>
    <xf numFmtId="164" fontId="7" fillId="3" borderId="0" xfId="1" applyNumberFormat="1" applyFont="1" applyFill="1" applyBorder="1"/>
    <xf numFmtId="0" fontId="10" fillId="4" borderId="0" xfId="0" applyFont="1" applyFill="1"/>
    <xf numFmtId="0" fontId="10" fillId="3" borderId="0" xfId="0" applyFont="1" applyFill="1"/>
    <xf numFmtId="0" fontId="11" fillId="3" borderId="0" xfId="0" applyFont="1" applyFill="1"/>
    <xf numFmtId="44" fontId="7" fillId="4" borderId="0" xfId="2" applyFont="1" applyFill="1"/>
    <xf numFmtId="44" fontId="7" fillId="3" borderId="0" xfId="2" applyFont="1" applyFill="1"/>
    <xf numFmtId="0" fontId="15" fillId="3" borderId="0" xfId="0" applyFont="1" applyFill="1"/>
    <xf numFmtId="165" fontId="10" fillId="4" borderId="2" xfId="2" applyNumberFormat="1" applyFont="1" applyFill="1" applyBorder="1"/>
    <xf numFmtId="165" fontId="7" fillId="3" borderId="0" xfId="2" applyNumberFormat="1" applyFont="1" applyFill="1" applyBorder="1"/>
    <xf numFmtId="165" fontId="7" fillId="4" borderId="0" xfId="2" applyNumberFormat="1" applyFont="1" applyFill="1" applyBorder="1"/>
    <xf numFmtId="164" fontId="10" fillId="4" borderId="1" xfId="1" applyNumberFormat="1" applyFont="1" applyFill="1" applyBorder="1"/>
    <xf numFmtId="0" fontId="7" fillId="3" borderId="0" xfId="0" applyFont="1" applyFill="1" applyAlignment="1">
      <alignment horizontal="left"/>
    </xf>
    <xf numFmtId="165" fontId="10" fillId="3" borderId="2" xfId="0" applyNumberFormat="1" applyFont="1" applyFill="1" applyBorder="1"/>
    <xf numFmtId="0" fontId="7" fillId="4" borderId="0" xfId="0" applyFont="1" applyFill="1" applyAlignment="1">
      <alignment horizontal="left" wrapText="1" indent="1"/>
    </xf>
    <xf numFmtId="43" fontId="7" fillId="4" borderId="0" xfId="1" applyFont="1" applyFill="1"/>
    <xf numFmtId="0" fontId="10" fillId="3" borderId="0" xfId="0" applyFont="1" applyFill="1" applyBorder="1" applyAlignment="1">
      <alignment horizontal="center"/>
    </xf>
    <xf numFmtId="0" fontId="10" fillId="0" borderId="4" xfId="0" applyFont="1" applyFill="1" applyBorder="1" applyAlignment="1">
      <alignment horizontal="center"/>
    </xf>
    <xf numFmtId="0" fontId="10" fillId="0" borderId="0" xfId="0" applyFont="1" applyFill="1"/>
    <xf numFmtId="0" fontId="11" fillId="0" borderId="0" xfId="0" applyFont="1" applyFill="1"/>
    <xf numFmtId="0" fontId="15" fillId="3" borderId="0" xfId="0" quotePrefix="1" applyFont="1" applyFill="1"/>
    <xf numFmtId="0" fontId="7" fillId="0" borderId="0" xfId="0" applyFont="1" applyFill="1"/>
    <xf numFmtId="165" fontId="7" fillId="4" borderId="6" xfId="2" applyNumberFormat="1" applyFont="1" applyFill="1" applyBorder="1"/>
    <xf numFmtId="0" fontId="13" fillId="0" borderId="0" xfId="0" applyFont="1" applyFill="1"/>
    <xf numFmtId="0" fontId="8" fillId="0" borderId="0" xfId="0" applyFont="1" applyFill="1"/>
    <xf numFmtId="166" fontId="7" fillId="4" borderId="4" xfId="1" applyNumberFormat="1" applyFont="1" applyFill="1" applyBorder="1" applyAlignment="1">
      <alignment horizontal="right"/>
    </xf>
    <xf numFmtId="165" fontId="7" fillId="3" borderId="6" xfId="2" applyNumberFormat="1" applyFont="1" applyFill="1" applyBorder="1"/>
    <xf numFmtId="0" fontId="17" fillId="3" borderId="0" xfId="0" applyFont="1" applyFill="1" applyBorder="1"/>
    <xf numFmtId="0" fontId="18" fillId="0" borderId="0" xfId="0" applyFont="1" applyAlignment="1">
      <alignment vertical="center"/>
    </xf>
    <xf numFmtId="0" fontId="0" fillId="0" borderId="0" xfId="0" applyAlignment="1">
      <alignment vertical="center"/>
    </xf>
    <xf numFmtId="0" fontId="13" fillId="3" borderId="0" xfId="0" applyFont="1" applyFill="1" applyBorder="1"/>
    <xf numFmtId="166" fontId="7" fillId="4" borderId="0" xfId="1" applyNumberFormat="1" applyFont="1" applyFill="1" applyBorder="1" applyAlignment="1">
      <alignment horizontal="right"/>
    </xf>
    <xf numFmtId="44" fontId="7" fillId="3" borderId="0" xfId="0" applyNumberFormat="1" applyFont="1" applyFill="1"/>
    <xf numFmtId="43" fontId="7" fillId="0" borderId="4" xfId="2" applyNumberFormat="1" applyFont="1" applyFill="1" applyBorder="1"/>
    <xf numFmtId="0" fontId="7" fillId="0" borderId="0" xfId="0" applyFont="1" applyFill="1" applyAlignment="1">
      <alignment horizontal="left" indent="1"/>
    </xf>
    <xf numFmtId="164" fontId="7" fillId="0" borderId="0" xfId="1" applyNumberFormat="1" applyFont="1" applyFill="1"/>
    <xf numFmtId="44" fontId="7" fillId="0" borderId="0" xfId="0" applyNumberFormat="1" applyFont="1" applyFill="1" applyBorder="1" applyAlignment="1">
      <alignment horizontal="right"/>
    </xf>
    <xf numFmtId="43" fontId="7" fillId="0" borderId="4" xfId="0" applyNumberFormat="1" applyFont="1" applyFill="1" applyBorder="1" applyAlignment="1">
      <alignment horizontal="right"/>
    </xf>
    <xf numFmtId="43" fontId="7" fillId="0" borderId="0" xfId="1" applyFont="1" applyFill="1"/>
    <xf numFmtId="43" fontId="7" fillId="0" borderId="0" xfId="0" applyNumberFormat="1" applyFont="1" applyFill="1"/>
    <xf numFmtId="43" fontId="7" fillId="0" borderId="0" xfId="0" applyNumberFormat="1" applyFont="1" applyFill="1" applyAlignment="1">
      <alignment horizontal="left" indent="1"/>
    </xf>
    <xf numFmtId="0" fontId="7" fillId="5" borderId="0" xfId="0" applyFont="1" applyFill="1" applyAlignment="1">
      <alignment horizontal="left" indent="1"/>
    </xf>
    <xf numFmtId="0" fontId="10" fillId="5" borderId="0" xfId="0" applyFont="1" applyFill="1"/>
    <xf numFmtId="44" fontId="10" fillId="0" borderId="0" xfId="2" applyNumberFormat="1" applyFont="1" applyFill="1"/>
    <xf numFmtId="0" fontId="7" fillId="5" borderId="0" xfId="0" applyFont="1" applyFill="1"/>
    <xf numFmtId="42" fontId="10" fillId="3" borderId="0" xfId="0" applyNumberFormat="1" applyFont="1" applyFill="1"/>
    <xf numFmtId="42" fontId="11" fillId="3" borderId="0" xfId="0" applyNumberFormat="1" applyFont="1" applyFill="1"/>
    <xf numFmtId="0" fontId="15" fillId="3" borderId="0" xfId="0" applyFont="1" applyFill="1" applyAlignment="1">
      <alignment horizontal="left" vertical="top" wrapText="1"/>
    </xf>
    <xf numFmtId="0" fontId="10" fillId="0" borderId="3" xfId="0" applyFont="1" applyFill="1" applyBorder="1"/>
    <xf numFmtId="0" fontId="7" fillId="4" borderId="0" xfId="0" applyFont="1" applyFill="1" applyAlignment="1">
      <alignment horizontal="left" indent="2"/>
    </xf>
    <xf numFmtId="164" fontId="7" fillId="4" borderId="1" xfId="1" applyNumberFormat="1" applyFont="1" applyFill="1" applyBorder="1"/>
    <xf numFmtId="0" fontId="12" fillId="3" borderId="0" xfId="0" applyFont="1" applyFill="1" applyBorder="1" applyAlignment="1">
      <alignment vertical="top" wrapText="1"/>
    </xf>
    <xf numFmtId="0" fontId="9" fillId="0" borderId="0" xfId="0" applyFont="1" applyFill="1"/>
    <xf numFmtId="43" fontId="7" fillId="4" borderId="0" xfId="2" applyNumberFormat="1" applyFont="1" applyFill="1"/>
    <xf numFmtId="44" fontId="7" fillId="4" borderId="6" xfId="2" applyNumberFormat="1" applyFont="1" applyFill="1" applyBorder="1"/>
    <xf numFmtId="0" fontId="7" fillId="4" borderId="0" xfId="0" applyFont="1" applyFill="1" applyBorder="1"/>
    <xf numFmtId="42" fontId="10" fillId="4" borderId="0" xfId="0" applyNumberFormat="1" applyFont="1" applyFill="1"/>
    <xf numFmtId="42" fontId="11" fillId="4" borderId="0" xfId="0" applyNumberFormat="1" applyFont="1" applyFill="1"/>
    <xf numFmtId="0" fontId="11" fillId="4" borderId="0" xfId="0" applyFont="1" applyFill="1"/>
    <xf numFmtId="44" fontId="7" fillId="0" borderId="0" xfId="2" applyNumberFormat="1" applyFont="1" applyFill="1"/>
    <xf numFmtId="44" fontId="7" fillId="0" borderId="4" xfId="2" applyNumberFormat="1" applyFont="1" applyFill="1" applyBorder="1"/>
    <xf numFmtId="44" fontId="7" fillId="0" borderId="0" xfId="0" applyNumberFormat="1" applyFont="1" applyFill="1"/>
    <xf numFmtId="44" fontId="10" fillId="0" borderId="2" xfId="2" applyNumberFormat="1" applyFont="1" applyFill="1" applyBorder="1"/>
    <xf numFmtId="0" fontId="12" fillId="0" borderId="0" xfId="0" applyFont="1" applyFill="1"/>
    <xf numFmtId="14" fontId="10" fillId="3" borderId="4" xfId="0" quotePrefix="1" applyNumberFormat="1" applyFont="1" applyFill="1" applyBorder="1" applyAlignment="1">
      <alignment horizontal="center"/>
    </xf>
    <xf numFmtId="164" fontId="10" fillId="3" borderId="0" xfId="0" applyNumberFormat="1" applyFont="1" applyFill="1" applyBorder="1"/>
    <xf numFmtId="43" fontId="10" fillId="3" borderId="0" xfId="0" applyNumberFormat="1" applyFont="1" applyFill="1" applyBorder="1"/>
    <xf numFmtId="165" fontId="10" fillId="3" borderId="0" xfId="0" applyNumberFormat="1" applyFont="1" applyFill="1" applyBorder="1"/>
    <xf numFmtId="44" fontId="10" fillId="3" borderId="0" xfId="0" applyNumberFormat="1" applyFont="1" applyFill="1" applyBorder="1"/>
    <xf numFmtId="42" fontId="10" fillId="0" borderId="2" xfId="2" applyNumberFormat="1" applyFont="1" applyFill="1" applyBorder="1"/>
    <xf numFmtId="0" fontId="12" fillId="3" borderId="0" xfId="0" applyFont="1" applyFill="1" applyBorder="1" applyAlignment="1">
      <alignment horizontal="left" vertical="top" wrapText="1"/>
    </xf>
    <xf numFmtId="0" fontId="15" fillId="0" borderId="0" xfId="0" quotePrefix="1" applyFont="1" applyFill="1" applyAlignment="1">
      <alignment horizontal="left" vertical="top" wrapText="1"/>
    </xf>
    <xf numFmtId="0" fontId="15" fillId="0" borderId="0" xfId="0" applyFont="1" applyFill="1" applyAlignment="1">
      <alignment horizontal="left" vertical="top" wrapText="1"/>
    </xf>
    <xf numFmtId="0" fontId="12" fillId="3" borderId="0" xfId="0" applyFont="1" applyFill="1" applyAlignment="1">
      <alignment horizontal="left" vertical="top" wrapText="1"/>
    </xf>
    <xf numFmtId="0" fontId="12" fillId="0" borderId="5" xfId="0" applyFont="1" applyFill="1" applyBorder="1" applyAlignment="1">
      <alignment horizontal="left" vertical="top" wrapText="1"/>
    </xf>
    <xf numFmtId="0" fontId="12" fillId="3" borderId="5" xfId="0" applyFont="1" applyFill="1" applyBorder="1" applyAlignment="1">
      <alignment horizontal="left" vertical="top" wrapText="1"/>
    </xf>
    <xf numFmtId="0" fontId="15" fillId="3" borderId="0" xfId="0" applyFont="1" applyFill="1" applyAlignment="1">
      <alignment horizontal="left" vertical="top" wrapText="1"/>
    </xf>
    <xf numFmtId="0" fontId="12" fillId="3" borderId="5" xfId="0" applyFont="1" applyFill="1" applyBorder="1" applyAlignment="1">
      <alignment vertical="top" wrapText="1"/>
    </xf>
    <xf numFmtId="0" fontId="21" fillId="0" borderId="0" xfId="0" applyFont="1" applyAlignment="1">
      <alignment vertical="center" wrapText="1"/>
    </xf>
  </cellXfs>
  <cellStyles count="3">
    <cellStyle name="Comma" xfId="1" builtinId="3"/>
    <cellStyle name="Currency" xfId="2" builtinId="4"/>
    <cellStyle name="Normal" xfId="0" builtinId="0"/>
  </cellStyles>
  <dxfs count="303">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44"/>
  <sheetViews>
    <sheetView tabSelected="1" zoomScale="80" zoomScaleNormal="80" zoomScaleSheetLayoutView="40" workbookViewId="0"/>
  </sheetViews>
  <sheetFormatPr defaultColWidth="8.77734375" defaultRowHeight="13.8" x14ac:dyDescent="0.3"/>
  <cols>
    <col min="1" max="1" width="62.21875" style="17" customWidth="1"/>
    <col min="2" max="2" width="62.21875" style="17" hidden="1" customWidth="1"/>
    <col min="3" max="3" width="12.5546875" style="17" customWidth="1"/>
    <col min="4" max="4" width="1.5546875" style="17" customWidth="1"/>
    <col min="5" max="5" width="12.5546875" style="17" customWidth="1"/>
    <col min="6" max="6" width="1.5546875" style="17" customWidth="1"/>
    <col min="7" max="7" width="12.5546875" style="17" customWidth="1"/>
    <col min="8" max="8" width="1.5546875" style="17" customWidth="1"/>
    <col min="9" max="9" width="12.5546875" style="17" customWidth="1"/>
    <col min="10" max="10" width="1.5546875" style="17" customWidth="1"/>
    <col min="11" max="11" width="12.5546875" style="17" customWidth="1"/>
    <col min="12" max="12" width="1.5546875" style="17" customWidth="1"/>
    <col min="13" max="13" width="12.5546875" style="17" customWidth="1"/>
    <col min="14" max="14" width="1.5546875" style="17" customWidth="1"/>
    <col min="15" max="15" width="12.5546875" style="17" customWidth="1"/>
    <col min="16" max="16" width="1.5546875" style="17" customWidth="1"/>
    <col min="17" max="17" width="12.5546875" style="17" customWidth="1"/>
    <col min="18" max="18" width="1.5546875" style="17" customWidth="1"/>
    <col min="19" max="19" width="12.5546875" style="17" customWidth="1"/>
    <col min="20" max="20" width="1.5546875" style="17" customWidth="1"/>
    <col min="21" max="21" width="12.5546875" style="17" customWidth="1"/>
    <col min="22" max="22" width="1.5546875" style="17" customWidth="1"/>
    <col min="23" max="23" width="12.5546875" style="17" customWidth="1"/>
    <col min="24" max="24" width="1.5546875" style="17" customWidth="1"/>
    <col min="25" max="25" width="12.5546875" style="17" customWidth="1"/>
    <col min="26" max="26" width="1.5546875" style="17" customWidth="1"/>
    <col min="27" max="27" width="12.5546875" style="17" customWidth="1"/>
    <col min="28" max="28" width="1.5546875" style="17" customWidth="1"/>
    <col min="29" max="29" width="12.5546875" style="17" customWidth="1"/>
    <col min="30" max="30" width="1.5546875" style="17" customWidth="1"/>
    <col min="31" max="31" width="12.5546875" style="17" customWidth="1"/>
    <col min="32" max="32" width="1.5546875" style="17" customWidth="1"/>
    <col min="33" max="33" width="12.5546875" style="17" customWidth="1"/>
    <col min="34" max="34" width="1.5546875" style="17" customWidth="1"/>
    <col min="35" max="35" width="12.5546875" style="17" customWidth="1"/>
    <col min="36" max="36" width="1.5546875" style="17" customWidth="1"/>
    <col min="37" max="37" width="12.5546875" style="17" customWidth="1"/>
    <col min="38" max="38" width="1.5546875" style="17" customWidth="1"/>
    <col min="39" max="39" width="12.5546875" style="17" customWidth="1"/>
    <col min="40" max="40" width="1.5546875" style="17" customWidth="1"/>
    <col min="41" max="41" width="12.5546875" style="17" customWidth="1"/>
    <col min="42" max="42" width="1.5546875" style="17" customWidth="1"/>
    <col min="43" max="43" width="12.5546875" style="17" customWidth="1"/>
    <col min="44" max="44" width="1.5546875" style="17" customWidth="1"/>
    <col min="45" max="45" width="12.5546875" style="17" customWidth="1"/>
    <col min="46" max="46" width="1.5546875" style="17" customWidth="1"/>
    <col min="47" max="47" width="12.5546875" style="17" customWidth="1"/>
    <col min="48" max="48" width="1.5546875" style="17" customWidth="1"/>
    <col min="49" max="49" width="12.5546875" style="17" customWidth="1"/>
    <col min="50" max="50" width="1.5546875" style="17" customWidth="1"/>
    <col min="51" max="51" width="12.5546875" style="17" customWidth="1"/>
    <col min="52" max="52" width="1.5546875" style="17" customWidth="1"/>
    <col min="53" max="53" width="12.5546875" style="17" customWidth="1"/>
    <col min="54" max="54" width="1.5546875" style="17" customWidth="1"/>
    <col min="55" max="55" width="12.5546875" style="17" customWidth="1"/>
    <col min="56" max="56" width="1.5546875" style="17" customWidth="1"/>
    <col min="57" max="57" width="12.5546875" style="17" customWidth="1"/>
    <col min="58" max="59" width="8.77734375" style="17"/>
    <col min="60" max="16384" width="8.77734375" style="18"/>
  </cols>
  <sheetData>
    <row r="1" spans="1:58" ht="18" x14ac:dyDescent="0.35">
      <c r="A1" s="16" t="s">
        <v>56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row>
    <row r="2" spans="1:58" ht="14.4" x14ac:dyDescent="0.3">
      <c r="A2" s="19" t="s">
        <v>116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row>
    <row r="3" spans="1:58" ht="6" customHeight="1" x14ac:dyDescent="0.3">
      <c r="A3" s="83"/>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row>
    <row r="4" spans="1:58" ht="53.55" customHeight="1" x14ac:dyDescent="0.3">
      <c r="A4" s="104" t="s">
        <v>169</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row>
    <row r="5" spans="1:58" ht="6" customHeight="1" x14ac:dyDescent="0.3">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row>
    <row r="6" spans="1:58" ht="14.4" thickBot="1" x14ac:dyDescent="0.35">
      <c r="A6" s="20" t="s">
        <v>71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row>
    <row r="7" spans="1:58" ht="46.05" customHeight="1" thickTop="1" x14ac:dyDescent="0.3">
      <c r="A7" s="106" t="s">
        <v>118</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row>
    <row r="8" spans="1:58" ht="6" customHeight="1" x14ac:dyDescent="0.3">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row>
    <row r="9" spans="1:58" x14ac:dyDescent="0.3">
      <c r="A9" s="23" t="s">
        <v>59</v>
      </c>
      <c r="B9" s="23"/>
      <c r="C9" s="24" t="s">
        <v>182</v>
      </c>
      <c r="D9" s="23"/>
      <c r="E9" s="24" t="s">
        <v>183</v>
      </c>
      <c r="F9" s="23"/>
      <c r="G9" s="24" t="s">
        <v>177</v>
      </c>
      <c r="H9" s="23"/>
      <c r="I9" s="24" t="s">
        <v>178</v>
      </c>
      <c r="J9" s="23"/>
      <c r="K9" s="24" t="s">
        <v>170</v>
      </c>
      <c r="L9" s="23"/>
      <c r="M9" s="24" t="s">
        <v>171</v>
      </c>
      <c r="N9" s="23"/>
      <c r="O9" s="24" t="s">
        <v>157</v>
      </c>
      <c r="P9" s="23"/>
      <c r="Q9" s="24" t="s">
        <v>151</v>
      </c>
      <c r="R9" s="23"/>
      <c r="S9" s="24" t="s">
        <v>152</v>
      </c>
      <c r="T9" s="23"/>
      <c r="U9" s="24" t="s">
        <v>138</v>
      </c>
      <c r="V9" s="23"/>
      <c r="W9" s="24" t="s">
        <v>139</v>
      </c>
      <c r="X9" s="23"/>
      <c r="Y9" s="24" t="s">
        <v>133</v>
      </c>
      <c r="Z9" s="23"/>
      <c r="AA9" s="24" t="s">
        <v>132</v>
      </c>
      <c r="AB9" s="23"/>
      <c r="AC9" s="24" t="s">
        <v>131</v>
      </c>
      <c r="AD9" s="23"/>
      <c r="AE9" s="24" t="s">
        <v>124</v>
      </c>
      <c r="AF9" s="23"/>
      <c r="AG9" s="24" t="s">
        <v>123</v>
      </c>
      <c r="AH9" s="23"/>
      <c r="AI9" s="24" t="s">
        <v>121</v>
      </c>
      <c r="AJ9" s="23"/>
      <c r="AK9" s="24" t="s">
        <v>122</v>
      </c>
      <c r="AL9" s="23"/>
      <c r="AM9" s="24" t="s">
        <v>120</v>
      </c>
      <c r="AN9" s="23"/>
      <c r="AO9" s="24" t="s">
        <v>119</v>
      </c>
      <c r="AP9" s="23"/>
      <c r="AQ9" s="24" t="s">
        <v>110</v>
      </c>
      <c r="AR9" s="23"/>
      <c r="AS9" s="24" t="s">
        <v>94</v>
      </c>
      <c r="AT9" s="23"/>
      <c r="AU9" s="24" t="s">
        <v>93</v>
      </c>
      <c r="AV9" s="23"/>
      <c r="AW9" s="24" t="s">
        <v>92</v>
      </c>
      <c r="AX9" s="23"/>
      <c r="AY9" s="24" t="s">
        <v>85</v>
      </c>
      <c r="AZ9" s="23"/>
      <c r="BA9" s="24" t="s">
        <v>91</v>
      </c>
      <c r="BB9" s="23"/>
      <c r="BC9" s="24" t="s">
        <v>84</v>
      </c>
      <c r="BD9" s="23"/>
      <c r="BE9" s="24" t="s">
        <v>83</v>
      </c>
    </row>
    <row r="10" spans="1:58" x14ac:dyDescent="0.3">
      <c r="A10" s="25" t="s">
        <v>79</v>
      </c>
      <c r="B10" s="25"/>
      <c r="C10" s="26">
        <f>E10+G10</f>
        <v>564</v>
      </c>
      <c r="D10" s="25"/>
      <c r="E10" s="26">
        <v>188</v>
      </c>
      <c r="F10" s="25"/>
      <c r="G10" s="26">
        <f>I10+K10</f>
        <v>376</v>
      </c>
      <c r="H10" s="25"/>
      <c r="I10" s="26">
        <v>-22</v>
      </c>
      <c r="J10" s="25"/>
      <c r="K10" s="26">
        <f>M10+O10</f>
        <v>398</v>
      </c>
      <c r="L10" s="25"/>
      <c r="M10" s="26">
        <v>97</v>
      </c>
      <c r="N10" s="25"/>
      <c r="O10" s="26">
        <f>301</f>
        <v>301</v>
      </c>
      <c r="P10" s="25"/>
      <c r="Q10" s="26">
        <f>S10+U10</f>
        <v>524</v>
      </c>
      <c r="R10" s="25"/>
      <c r="S10" s="26">
        <v>83</v>
      </c>
      <c r="T10" s="25"/>
      <c r="U10" s="26">
        <f>W10+Y10</f>
        <v>441</v>
      </c>
      <c r="V10" s="25"/>
      <c r="W10" s="26">
        <v>426</v>
      </c>
      <c r="X10" s="25"/>
      <c r="Y10" s="26">
        <f>AA10+AC10</f>
        <v>15</v>
      </c>
      <c r="Z10" s="25"/>
      <c r="AA10" s="26">
        <v>190</v>
      </c>
      <c r="AB10" s="25"/>
      <c r="AC10" s="26">
        <v>-175</v>
      </c>
      <c r="AD10" s="25"/>
      <c r="AE10" s="26">
        <f>AG10+AI10</f>
        <v>625</v>
      </c>
      <c r="AF10" s="25"/>
      <c r="AG10" s="26">
        <v>714</v>
      </c>
      <c r="AH10" s="25"/>
      <c r="AI10" s="26">
        <f>AK10+AM10</f>
        <v>-89</v>
      </c>
      <c r="AJ10" s="25"/>
      <c r="AK10" s="26">
        <v>107</v>
      </c>
      <c r="AL10" s="25"/>
      <c r="AM10" s="26">
        <f>AO10+AQ10</f>
        <v>-196</v>
      </c>
      <c r="AN10" s="25"/>
      <c r="AO10" s="26">
        <v>-107</v>
      </c>
      <c r="AP10" s="25"/>
      <c r="AQ10" s="26">
        <v>-89</v>
      </c>
      <c r="AR10" s="25"/>
      <c r="AS10" s="26">
        <f>SUM(AU10:AW10)</f>
        <v>1871</v>
      </c>
      <c r="AT10" s="25"/>
      <c r="AU10" s="26">
        <v>3870</v>
      </c>
      <c r="AV10" s="25"/>
      <c r="AW10" s="26">
        <f>SUM(AY10:BA10)</f>
        <v>-1999</v>
      </c>
      <c r="AX10" s="25"/>
      <c r="AY10" s="26">
        <v>-7</v>
      </c>
      <c r="AZ10" s="25"/>
      <c r="BA10" s="26">
        <f>SUM(BC10:BE10)</f>
        <v>-1992</v>
      </c>
      <c r="BB10" s="25"/>
      <c r="BC10" s="26">
        <v>-247</v>
      </c>
      <c r="BD10" s="25"/>
      <c r="BE10" s="26">
        <v>-1745</v>
      </c>
    </row>
    <row r="11" spans="1:58" x14ac:dyDescent="0.3">
      <c r="A11" s="17" t="s">
        <v>80</v>
      </c>
      <c r="C11" s="28">
        <f>E11+G11</f>
        <v>0</v>
      </c>
      <c r="E11" s="28">
        <v>0</v>
      </c>
      <c r="G11" s="28">
        <f>I11+K11</f>
        <v>0</v>
      </c>
      <c r="I11" s="28">
        <v>0</v>
      </c>
      <c r="K11" s="28">
        <f>M11+O11</f>
        <v>0</v>
      </c>
      <c r="M11" s="28">
        <v>0</v>
      </c>
      <c r="O11" s="28">
        <v>0</v>
      </c>
      <c r="Q11" s="28">
        <f>S11+U11</f>
        <v>0</v>
      </c>
      <c r="S11" s="28">
        <v>0</v>
      </c>
      <c r="U11" s="28">
        <f>W11+Y11</f>
        <v>0</v>
      </c>
      <c r="W11" s="28">
        <v>0</v>
      </c>
      <c r="Y11" s="28">
        <f>AA11+AC11</f>
        <v>0</v>
      </c>
      <c r="AA11" s="28">
        <v>0</v>
      </c>
      <c r="AC11" s="28">
        <v>0</v>
      </c>
      <c r="AE11" s="28">
        <f>AG11+AI11</f>
        <v>-13</v>
      </c>
      <c r="AG11" s="28">
        <v>0</v>
      </c>
      <c r="AI11" s="28">
        <f>AK11+AM11</f>
        <v>-13</v>
      </c>
      <c r="AK11" s="28">
        <v>-4</v>
      </c>
      <c r="AM11" s="28">
        <f>AO11+AQ11</f>
        <v>-9</v>
      </c>
      <c r="AO11" s="28">
        <v>-4</v>
      </c>
      <c r="AQ11" s="28">
        <v>-5</v>
      </c>
      <c r="AS11" s="28">
        <f>SUM(AU11:AW11)</f>
        <v>-105</v>
      </c>
      <c r="AU11" s="28">
        <v>-8</v>
      </c>
      <c r="AW11" s="28">
        <f>SUM(AY11:BA11)</f>
        <v>-97</v>
      </c>
      <c r="AY11" s="28">
        <v>-22</v>
      </c>
      <c r="BA11" s="28">
        <f>SUM(BC11:BE11)</f>
        <v>-75</v>
      </c>
      <c r="BC11" s="28">
        <v>-24</v>
      </c>
      <c r="BE11" s="28">
        <v>-51</v>
      </c>
    </row>
    <row r="12" spans="1:58" x14ac:dyDescent="0.3">
      <c r="A12" s="25" t="s">
        <v>99</v>
      </c>
      <c r="B12" s="25"/>
      <c r="C12" s="27">
        <f>SUM(C10:C11)</f>
        <v>564</v>
      </c>
      <c r="D12" s="25"/>
      <c r="E12" s="27">
        <f>SUM(E10:E11)</f>
        <v>188</v>
      </c>
      <c r="F12" s="25"/>
      <c r="G12" s="27">
        <f>SUM(G10:G11)</f>
        <v>376</v>
      </c>
      <c r="H12" s="25"/>
      <c r="I12" s="27">
        <f>SUM(I10:I11)</f>
        <v>-22</v>
      </c>
      <c r="J12" s="25"/>
      <c r="K12" s="27">
        <f>SUM(K10:K11)</f>
        <v>398</v>
      </c>
      <c r="L12" s="25"/>
      <c r="M12" s="27">
        <f>SUM(M10:M11)</f>
        <v>97</v>
      </c>
      <c r="N12" s="25"/>
      <c r="O12" s="27">
        <f>SUM(O10:O11)</f>
        <v>301</v>
      </c>
      <c r="P12" s="25"/>
      <c r="Q12" s="27">
        <f>SUM(Q10:Q11)</f>
        <v>524</v>
      </c>
      <c r="R12" s="25"/>
      <c r="S12" s="27">
        <f>SUM(S10:S11)</f>
        <v>83</v>
      </c>
      <c r="T12" s="25"/>
      <c r="U12" s="27">
        <f>SUM(U10:U11)</f>
        <v>441</v>
      </c>
      <c r="V12" s="25"/>
      <c r="W12" s="27">
        <f>SUM(W10:W11)</f>
        <v>426</v>
      </c>
      <c r="X12" s="25"/>
      <c r="Y12" s="27">
        <f>SUM(Y10:Y11)</f>
        <v>15</v>
      </c>
      <c r="Z12" s="25"/>
      <c r="AA12" s="27">
        <f>SUM(AA10:AA11)</f>
        <v>190</v>
      </c>
      <c r="AB12" s="25"/>
      <c r="AC12" s="27">
        <f>SUM(AC10:AC11)</f>
        <v>-175</v>
      </c>
      <c r="AD12" s="25"/>
      <c r="AE12" s="27">
        <f>SUM(AE10:AE11)</f>
        <v>612</v>
      </c>
      <c r="AF12" s="25"/>
      <c r="AG12" s="27">
        <f>SUM(AG10:AG11)</f>
        <v>714</v>
      </c>
      <c r="AH12" s="25"/>
      <c r="AI12" s="27">
        <f>SUM(AI10:AI11)</f>
        <v>-102</v>
      </c>
      <c r="AJ12" s="25"/>
      <c r="AK12" s="27">
        <f>SUM(AK10:AK11)</f>
        <v>103</v>
      </c>
      <c r="AL12" s="25"/>
      <c r="AM12" s="27">
        <f>SUM(AM10:AM11)</f>
        <v>-205</v>
      </c>
      <c r="AN12" s="25"/>
      <c r="AO12" s="27">
        <f>SUM(AO10:AO11)</f>
        <v>-111</v>
      </c>
      <c r="AP12" s="25"/>
      <c r="AQ12" s="27">
        <f>SUM(AQ10:AQ11)</f>
        <v>-94</v>
      </c>
      <c r="AR12" s="25"/>
      <c r="AS12" s="27">
        <f>SUM(AS10:AS11)</f>
        <v>1766</v>
      </c>
      <c r="AT12" s="25"/>
      <c r="AU12" s="27">
        <f>SUM(AU10:AU11)</f>
        <v>3862</v>
      </c>
      <c r="AV12" s="25"/>
      <c r="AW12" s="27">
        <f>SUM(AW10:AW11)</f>
        <v>-2096</v>
      </c>
      <c r="AX12" s="25"/>
      <c r="AY12" s="27">
        <f>SUM(AY10:AY11)</f>
        <v>-29</v>
      </c>
      <c r="AZ12" s="25"/>
      <c r="BA12" s="27">
        <f>SUM(BA10:BA11)</f>
        <v>-2067</v>
      </c>
      <c r="BB12" s="25"/>
      <c r="BC12" s="27">
        <f>SUM(BC10:BC11)</f>
        <v>-271</v>
      </c>
      <c r="BD12" s="25"/>
      <c r="BE12" s="27">
        <f>SUM(BE10:BE11)</f>
        <v>-1796</v>
      </c>
      <c r="BF12" s="30"/>
    </row>
    <row r="13" spans="1:58" x14ac:dyDescent="0.3">
      <c r="A13" s="43" t="s">
        <v>63</v>
      </c>
      <c r="B13" s="43"/>
      <c r="D13" s="43"/>
      <c r="F13" s="43"/>
      <c r="H13" s="43"/>
      <c r="J13" s="43"/>
      <c r="L13" s="43"/>
      <c r="N13" s="43"/>
      <c r="P13" s="43"/>
      <c r="R13" s="43"/>
      <c r="T13" s="43"/>
      <c r="V13" s="43"/>
      <c r="X13" s="43"/>
      <c r="Z13" s="43"/>
      <c r="AB13" s="43"/>
      <c r="AD13" s="43"/>
      <c r="AF13" s="43"/>
      <c r="AH13" s="43"/>
      <c r="AJ13" s="43"/>
      <c r="AL13" s="43"/>
      <c r="AN13" s="43"/>
      <c r="AP13" s="43"/>
      <c r="AR13" s="43"/>
      <c r="AT13" s="43"/>
      <c r="AV13" s="43"/>
      <c r="AX13" s="43"/>
      <c r="AZ13" s="43"/>
      <c r="BB13" s="43"/>
      <c r="BD13" s="43"/>
    </row>
    <row r="14" spans="1:58" x14ac:dyDescent="0.3">
      <c r="A14" s="31" t="s">
        <v>67</v>
      </c>
      <c r="B14" s="31"/>
      <c r="C14" s="27">
        <f t="shared" ref="C14:C27" si="0">+E14+G14</f>
        <v>-252</v>
      </c>
      <c r="D14" s="31"/>
      <c r="E14" s="27">
        <v>-160</v>
      </c>
      <c r="F14" s="31"/>
      <c r="G14" s="27">
        <f t="shared" ref="G14:G27" si="1">+I14+K14</f>
        <v>-92</v>
      </c>
      <c r="H14" s="31"/>
      <c r="I14" s="27">
        <v>109</v>
      </c>
      <c r="J14" s="31"/>
      <c r="K14" s="27">
        <f t="shared" ref="K14:K27" si="2">+M14+O14</f>
        <v>-201</v>
      </c>
      <c r="L14" s="31"/>
      <c r="M14" s="27">
        <v>-94</v>
      </c>
      <c r="N14" s="31"/>
      <c r="O14" s="27">
        <v>-107</v>
      </c>
      <c r="P14" s="31"/>
      <c r="Q14" s="27">
        <f t="shared" ref="Q14:Q26" si="3">+S14+U14</f>
        <v>-187</v>
      </c>
      <c r="R14" s="31"/>
      <c r="S14" s="27">
        <v>-2</v>
      </c>
      <c r="T14" s="31"/>
      <c r="U14" s="27">
        <f t="shared" ref="U14:U26" si="4">+W14+Y14</f>
        <v>-185</v>
      </c>
      <c r="V14" s="31"/>
      <c r="W14" s="27">
        <v>-425</v>
      </c>
      <c r="X14" s="31"/>
      <c r="Y14" s="27">
        <f t="shared" ref="Y14:Y26" si="5">+AA14+AC14</f>
        <v>240</v>
      </c>
      <c r="Z14" s="31"/>
      <c r="AA14" s="27">
        <v>-141</v>
      </c>
      <c r="AB14" s="31"/>
      <c r="AC14" s="27">
        <v>381</v>
      </c>
      <c r="AD14" s="31"/>
      <c r="AE14" s="27">
        <f t="shared" ref="AE14:AE26" si="6">+AG14+AI14</f>
        <v>357</v>
      </c>
      <c r="AF14" s="31"/>
      <c r="AG14" s="27">
        <v>-26</v>
      </c>
      <c r="AH14" s="31"/>
      <c r="AI14" s="27">
        <f t="shared" ref="AI14:AI26" si="7">+AK14+AM14</f>
        <v>383</v>
      </c>
      <c r="AJ14" s="31"/>
      <c r="AK14" s="27">
        <v>26</v>
      </c>
      <c r="AL14" s="31"/>
      <c r="AM14" s="27">
        <f t="shared" ref="AM14:AM26" si="8">+AO14+AQ14</f>
        <v>357</v>
      </c>
      <c r="AN14" s="31"/>
      <c r="AO14" s="27">
        <v>183</v>
      </c>
      <c r="AP14" s="31"/>
      <c r="AQ14" s="27">
        <v>174</v>
      </c>
      <c r="AR14" s="31"/>
      <c r="AS14" s="27">
        <f t="shared" ref="AS14:AS26" si="9">SUM(AU14:AW14)</f>
        <v>157</v>
      </c>
      <c r="AT14" s="31"/>
      <c r="AU14" s="27">
        <v>125</v>
      </c>
      <c r="AV14" s="31"/>
      <c r="AW14" s="27">
        <f t="shared" ref="AW14:AW26" si="10">SUM(AY14:BA14)</f>
        <v>32</v>
      </c>
      <c r="AX14" s="31"/>
      <c r="AY14" s="27">
        <f>-4+1</f>
        <v>-3</v>
      </c>
      <c r="AZ14" s="31"/>
      <c r="BA14" s="27">
        <f t="shared" ref="BA14:BA26" si="11">SUM(BC14:BE14)</f>
        <v>35</v>
      </c>
      <c r="BB14" s="31"/>
      <c r="BC14" s="27">
        <v>0</v>
      </c>
      <c r="BD14" s="31"/>
      <c r="BE14" s="27">
        <v>35</v>
      </c>
    </row>
    <row r="15" spans="1:58" x14ac:dyDescent="0.3">
      <c r="A15" s="65" t="s">
        <v>86</v>
      </c>
      <c r="B15" s="65"/>
      <c r="C15" s="66">
        <f t="shared" si="0"/>
        <v>0</v>
      </c>
      <c r="D15" s="43"/>
      <c r="E15" s="66">
        <v>0</v>
      </c>
      <c r="F15" s="65"/>
      <c r="G15" s="66">
        <f t="shared" si="1"/>
        <v>0</v>
      </c>
      <c r="H15" s="43"/>
      <c r="I15" s="66">
        <v>0</v>
      </c>
      <c r="J15" s="43"/>
      <c r="K15" s="66">
        <f t="shared" si="2"/>
        <v>0</v>
      </c>
      <c r="L15" s="43"/>
      <c r="M15" s="66">
        <v>0</v>
      </c>
      <c r="N15" s="43"/>
      <c r="O15" s="66">
        <v>0</v>
      </c>
      <c r="P15" s="43"/>
      <c r="Q15" s="66">
        <f t="shared" si="3"/>
        <v>0</v>
      </c>
      <c r="R15" s="43"/>
      <c r="S15" s="66">
        <v>0</v>
      </c>
      <c r="T15" s="43"/>
      <c r="U15" s="66">
        <f t="shared" si="4"/>
        <v>0</v>
      </c>
      <c r="V15" s="43"/>
      <c r="W15" s="66">
        <v>0</v>
      </c>
      <c r="X15" s="43"/>
      <c r="Y15" s="66">
        <f t="shared" si="5"/>
        <v>0</v>
      </c>
      <c r="Z15" s="43"/>
      <c r="AA15" s="66">
        <v>0</v>
      </c>
      <c r="AB15" s="43"/>
      <c r="AC15" s="66">
        <v>0</v>
      </c>
      <c r="AD15" s="43"/>
      <c r="AE15" s="66">
        <f t="shared" si="6"/>
        <v>6</v>
      </c>
      <c r="AF15" s="43"/>
      <c r="AG15" s="66">
        <v>1</v>
      </c>
      <c r="AH15" s="43"/>
      <c r="AI15" s="66">
        <f t="shared" si="7"/>
        <v>5</v>
      </c>
      <c r="AJ15" s="43"/>
      <c r="AK15" s="66">
        <v>1</v>
      </c>
      <c r="AL15" s="43"/>
      <c r="AM15" s="66">
        <f t="shared" si="8"/>
        <v>4</v>
      </c>
      <c r="AN15" s="43"/>
      <c r="AO15" s="66">
        <v>2</v>
      </c>
      <c r="AP15" s="43"/>
      <c r="AQ15" s="66">
        <v>2</v>
      </c>
      <c r="AR15" s="43"/>
      <c r="AS15" s="66">
        <f t="shared" si="9"/>
        <v>-4057</v>
      </c>
      <c r="AT15" s="43"/>
      <c r="AU15" s="66">
        <v>-3991</v>
      </c>
      <c r="AV15" s="43"/>
      <c r="AW15" s="66">
        <f t="shared" si="10"/>
        <v>-66</v>
      </c>
      <c r="AX15" s="43"/>
      <c r="AY15" s="66">
        <v>-66</v>
      </c>
      <c r="AZ15" s="43"/>
      <c r="BA15" s="66">
        <f t="shared" si="11"/>
        <v>0</v>
      </c>
      <c r="BB15" s="43"/>
      <c r="BC15" s="66">
        <v>0</v>
      </c>
      <c r="BD15" s="43"/>
      <c r="BE15" s="66">
        <v>0</v>
      </c>
    </row>
    <row r="16" spans="1:58" x14ac:dyDescent="0.3">
      <c r="A16" s="31" t="s">
        <v>87</v>
      </c>
      <c r="B16" s="72"/>
      <c r="C16" s="27">
        <f t="shared" si="0"/>
        <v>0</v>
      </c>
      <c r="D16" s="31"/>
      <c r="E16" s="27"/>
      <c r="F16" s="72"/>
      <c r="G16" s="27">
        <f t="shared" si="1"/>
        <v>0</v>
      </c>
      <c r="H16" s="31"/>
      <c r="I16" s="27"/>
      <c r="J16" s="31"/>
      <c r="K16" s="27">
        <f t="shared" si="2"/>
        <v>0</v>
      </c>
      <c r="L16" s="31"/>
      <c r="M16" s="27"/>
      <c r="N16" s="31"/>
      <c r="O16" s="27"/>
      <c r="P16" s="31"/>
      <c r="Q16" s="27">
        <f t="shared" si="3"/>
        <v>0</v>
      </c>
      <c r="R16" s="31"/>
      <c r="S16" s="27"/>
      <c r="T16" s="31"/>
      <c r="U16" s="27">
        <f t="shared" si="4"/>
        <v>0</v>
      </c>
      <c r="V16" s="31"/>
      <c r="W16" s="27"/>
      <c r="X16" s="31"/>
      <c r="Y16" s="27">
        <f t="shared" si="5"/>
        <v>0</v>
      </c>
      <c r="Z16" s="31"/>
      <c r="AA16" s="27"/>
      <c r="AB16" s="31"/>
      <c r="AC16" s="27"/>
      <c r="AD16" s="31"/>
      <c r="AE16" s="27">
        <f t="shared" si="6"/>
        <v>0</v>
      </c>
      <c r="AF16" s="31"/>
      <c r="AG16" s="27"/>
      <c r="AH16" s="31"/>
      <c r="AI16" s="27">
        <f t="shared" si="7"/>
        <v>0</v>
      </c>
      <c r="AJ16" s="31"/>
      <c r="AK16" s="27"/>
      <c r="AL16" s="31"/>
      <c r="AM16" s="27">
        <f t="shared" si="8"/>
        <v>0</v>
      </c>
      <c r="AN16" s="31"/>
      <c r="AO16" s="27"/>
      <c r="AP16" s="31"/>
      <c r="AQ16" s="27"/>
      <c r="AR16" s="31"/>
      <c r="AS16" s="27">
        <f t="shared" si="9"/>
        <v>65</v>
      </c>
      <c r="AT16" s="31"/>
      <c r="AU16" s="27">
        <f>1-1</f>
        <v>0</v>
      </c>
      <c r="AV16" s="31"/>
      <c r="AW16" s="27">
        <f t="shared" si="10"/>
        <v>65</v>
      </c>
      <c r="AX16" s="31"/>
      <c r="AY16" s="27">
        <f>15+1</f>
        <v>16</v>
      </c>
      <c r="AZ16" s="31"/>
      <c r="BA16" s="27">
        <f t="shared" si="11"/>
        <v>49</v>
      </c>
      <c r="BB16" s="31"/>
      <c r="BC16" s="27">
        <v>49</v>
      </c>
      <c r="BD16" s="31"/>
      <c r="BE16" s="27"/>
    </row>
    <row r="17" spans="1:59" x14ac:dyDescent="0.3">
      <c r="A17" s="65" t="s">
        <v>95</v>
      </c>
      <c r="B17" s="65"/>
      <c r="C17" s="66">
        <f t="shared" si="0"/>
        <v>10</v>
      </c>
      <c r="D17" s="43"/>
      <c r="E17" s="66">
        <v>0</v>
      </c>
      <c r="F17" s="65"/>
      <c r="G17" s="66">
        <f t="shared" si="1"/>
        <v>10</v>
      </c>
      <c r="H17" s="43"/>
      <c r="I17" s="66">
        <v>7</v>
      </c>
      <c r="J17" s="43"/>
      <c r="K17" s="66">
        <f t="shared" si="2"/>
        <v>3</v>
      </c>
      <c r="L17" s="43"/>
      <c r="M17" s="66">
        <v>2</v>
      </c>
      <c r="N17" s="43"/>
      <c r="O17" s="66">
        <v>1</v>
      </c>
      <c r="P17" s="43"/>
      <c r="Q17" s="66">
        <f t="shared" si="3"/>
        <v>0</v>
      </c>
      <c r="R17" s="43"/>
      <c r="S17" s="66">
        <v>0</v>
      </c>
      <c r="T17" s="43"/>
      <c r="U17" s="66">
        <f t="shared" si="4"/>
        <v>0</v>
      </c>
      <c r="V17" s="43"/>
      <c r="W17" s="66">
        <v>0</v>
      </c>
      <c r="X17" s="43"/>
      <c r="Y17" s="66">
        <f t="shared" si="5"/>
        <v>0</v>
      </c>
      <c r="Z17" s="43"/>
      <c r="AA17" s="66">
        <v>0</v>
      </c>
      <c r="AB17" s="43"/>
      <c r="AC17" s="66">
        <v>0</v>
      </c>
      <c r="AD17" s="43"/>
      <c r="AE17" s="66">
        <f t="shared" si="6"/>
        <v>15</v>
      </c>
      <c r="AF17" s="43"/>
      <c r="AG17" s="66">
        <v>0</v>
      </c>
      <c r="AH17" s="43"/>
      <c r="AI17" s="66">
        <f t="shared" si="7"/>
        <v>15</v>
      </c>
      <c r="AJ17" s="43"/>
      <c r="AK17" s="66">
        <v>0</v>
      </c>
      <c r="AL17" s="43"/>
      <c r="AM17" s="66">
        <f t="shared" si="8"/>
        <v>15</v>
      </c>
      <c r="AN17" s="43"/>
      <c r="AO17" s="66">
        <v>1</v>
      </c>
      <c r="AP17" s="43"/>
      <c r="AQ17" s="66">
        <v>14</v>
      </c>
      <c r="AR17" s="43"/>
      <c r="AS17" s="66">
        <f t="shared" si="9"/>
        <v>15</v>
      </c>
      <c r="AT17" s="43"/>
      <c r="AU17" s="66">
        <v>5</v>
      </c>
      <c r="AV17" s="43"/>
      <c r="AW17" s="66">
        <f t="shared" si="10"/>
        <v>10</v>
      </c>
      <c r="AX17" s="43"/>
      <c r="AY17" s="66">
        <v>10</v>
      </c>
      <c r="AZ17" s="43"/>
      <c r="BA17" s="66">
        <f t="shared" si="11"/>
        <v>0</v>
      </c>
      <c r="BB17" s="43"/>
      <c r="BC17" s="66">
        <v>0</v>
      </c>
      <c r="BD17" s="43"/>
      <c r="BE17" s="66">
        <v>0</v>
      </c>
    </row>
    <row r="18" spans="1:59" x14ac:dyDescent="0.3">
      <c r="A18" s="31" t="s">
        <v>111</v>
      </c>
      <c r="B18" s="31"/>
      <c r="C18" s="27">
        <f t="shared" si="0"/>
        <v>1</v>
      </c>
      <c r="D18" s="31"/>
      <c r="E18" s="27">
        <v>1</v>
      </c>
      <c r="F18" s="31"/>
      <c r="G18" s="27">
        <f t="shared" si="1"/>
        <v>0</v>
      </c>
      <c r="H18" s="31"/>
      <c r="I18" s="27">
        <v>0</v>
      </c>
      <c r="J18" s="31"/>
      <c r="K18" s="27">
        <f t="shared" si="2"/>
        <v>0</v>
      </c>
      <c r="L18" s="31"/>
      <c r="M18" s="27">
        <v>0</v>
      </c>
      <c r="N18" s="31"/>
      <c r="O18" s="27">
        <v>0</v>
      </c>
      <c r="P18" s="31"/>
      <c r="Q18" s="27">
        <f t="shared" si="3"/>
        <v>0</v>
      </c>
      <c r="R18" s="31"/>
      <c r="S18" s="27">
        <v>0</v>
      </c>
      <c r="T18" s="31"/>
      <c r="U18" s="27">
        <f t="shared" si="4"/>
        <v>0</v>
      </c>
      <c r="V18" s="31"/>
      <c r="W18" s="27">
        <v>0</v>
      </c>
      <c r="X18" s="31"/>
      <c r="Y18" s="27">
        <f t="shared" si="5"/>
        <v>0</v>
      </c>
      <c r="Z18" s="31"/>
      <c r="AA18" s="27">
        <v>0</v>
      </c>
      <c r="AB18" s="31"/>
      <c r="AC18" s="27">
        <v>0</v>
      </c>
      <c r="AD18" s="31"/>
      <c r="AE18" s="27">
        <f t="shared" si="6"/>
        <v>2</v>
      </c>
      <c r="AF18" s="31"/>
      <c r="AG18" s="27">
        <v>0</v>
      </c>
      <c r="AH18" s="31"/>
      <c r="AI18" s="27">
        <f t="shared" si="7"/>
        <v>2</v>
      </c>
      <c r="AJ18" s="31"/>
      <c r="AK18" s="27">
        <v>0</v>
      </c>
      <c r="AL18" s="31"/>
      <c r="AM18" s="27">
        <f t="shared" si="8"/>
        <v>2</v>
      </c>
      <c r="AN18" s="31"/>
      <c r="AO18" s="27">
        <v>0</v>
      </c>
      <c r="AP18" s="31"/>
      <c r="AQ18" s="27">
        <v>2</v>
      </c>
      <c r="AR18" s="31"/>
      <c r="AS18" s="27">
        <f t="shared" si="9"/>
        <v>-5</v>
      </c>
      <c r="AT18" s="31"/>
      <c r="AU18" s="27">
        <v>0</v>
      </c>
      <c r="AV18" s="31"/>
      <c r="AW18" s="27">
        <f t="shared" si="10"/>
        <v>-5</v>
      </c>
      <c r="AX18" s="31"/>
      <c r="AY18" s="27">
        <v>0</v>
      </c>
      <c r="AZ18" s="31"/>
      <c r="BA18" s="27">
        <f t="shared" si="11"/>
        <v>-5</v>
      </c>
      <c r="BB18" s="31"/>
      <c r="BC18" s="27">
        <v>0</v>
      </c>
      <c r="BD18" s="31"/>
      <c r="BE18" s="27">
        <v>-5</v>
      </c>
    </row>
    <row r="19" spans="1:59" x14ac:dyDescent="0.3">
      <c r="A19" s="65" t="s">
        <v>117</v>
      </c>
      <c r="B19" s="65"/>
      <c r="C19" s="66">
        <f t="shared" si="0"/>
        <v>-32</v>
      </c>
      <c r="D19" s="43"/>
      <c r="E19" s="66">
        <v>-25</v>
      </c>
      <c r="F19" s="65"/>
      <c r="G19" s="66">
        <f t="shared" si="1"/>
        <v>-7</v>
      </c>
      <c r="H19" s="43"/>
      <c r="I19" s="66">
        <v>0</v>
      </c>
      <c r="J19" s="43"/>
      <c r="K19" s="66">
        <f t="shared" si="2"/>
        <v>-7</v>
      </c>
      <c r="L19" s="43"/>
      <c r="M19" s="66">
        <v>0</v>
      </c>
      <c r="N19" s="43"/>
      <c r="O19" s="66">
        <v>-7</v>
      </c>
      <c r="P19" s="43"/>
      <c r="Q19" s="66">
        <f t="shared" si="3"/>
        <v>-59</v>
      </c>
      <c r="R19" s="43"/>
      <c r="S19" s="66">
        <v>1</v>
      </c>
      <c r="T19" s="43"/>
      <c r="U19" s="66">
        <f t="shared" si="4"/>
        <v>-60</v>
      </c>
      <c r="V19" s="43"/>
      <c r="W19" s="66">
        <v>-2</v>
      </c>
      <c r="X19" s="43"/>
      <c r="Y19" s="66">
        <f t="shared" si="5"/>
        <v>-58</v>
      </c>
      <c r="Z19" s="43"/>
      <c r="AA19" s="66">
        <v>-4</v>
      </c>
      <c r="AB19" s="43"/>
      <c r="AC19" s="66">
        <v>-54</v>
      </c>
      <c r="AD19" s="43"/>
      <c r="AE19" s="66">
        <f t="shared" si="6"/>
        <v>-124</v>
      </c>
      <c r="AF19" s="43"/>
      <c r="AG19" s="66">
        <v>-120</v>
      </c>
      <c r="AH19" s="43"/>
      <c r="AI19" s="66">
        <f t="shared" si="7"/>
        <v>-4</v>
      </c>
      <c r="AJ19" s="43"/>
      <c r="AK19" s="66">
        <v>-2</v>
      </c>
      <c r="AL19" s="43"/>
      <c r="AM19" s="66">
        <f t="shared" si="8"/>
        <v>-2</v>
      </c>
      <c r="AN19" s="43"/>
      <c r="AO19" s="66">
        <v>0</v>
      </c>
      <c r="AP19" s="43"/>
      <c r="AQ19" s="66">
        <v>-2</v>
      </c>
      <c r="AR19" s="43"/>
      <c r="AS19" s="66">
        <f t="shared" si="9"/>
        <v>0</v>
      </c>
      <c r="AT19" s="43"/>
      <c r="AU19" s="66">
        <v>0</v>
      </c>
      <c r="AV19" s="43"/>
      <c r="AW19" s="66">
        <f t="shared" si="10"/>
        <v>0</v>
      </c>
      <c r="AX19" s="43"/>
      <c r="AY19" s="66">
        <v>0</v>
      </c>
      <c r="AZ19" s="43"/>
      <c r="BA19" s="66">
        <f t="shared" si="11"/>
        <v>0</v>
      </c>
      <c r="BB19" s="43"/>
      <c r="BC19" s="66">
        <v>0</v>
      </c>
      <c r="BD19" s="43"/>
      <c r="BE19" s="66">
        <v>0</v>
      </c>
    </row>
    <row r="20" spans="1:59" x14ac:dyDescent="0.3">
      <c r="A20" s="31" t="s">
        <v>97</v>
      </c>
      <c r="B20" s="31"/>
      <c r="C20" s="27">
        <f t="shared" si="0"/>
        <v>0</v>
      </c>
      <c r="D20" s="31"/>
      <c r="E20" s="27">
        <v>0</v>
      </c>
      <c r="F20" s="31"/>
      <c r="G20" s="27">
        <f t="shared" si="1"/>
        <v>0</v>
      </c>
      <c r="H20" s="31"/>
      <c r="I20" s="27">
        <v>0</v>
      </c>
      <c r="J20" s="31"/>
      <c r="K20" s="27">
        <f t="shared" si="2"/>
        <v>0</v>
      </c>
      <c r="L20" s="31"/>
      <c r="M20" s="27">
        <v>0</v>
      </c>
      <c r="N20" s="31"/>
      <c r="O20" s="27">
        <v>0</v>
      </c>
      <c r="P20" s="31"/>
      <c r="Q20" s="27">
        <f t="shared" ref="Q20" si="12">+S20+U20</f>
        <v>2</v>
      </c>
      <c r="R20" s="31"/>
      <c r="S20" s="27">
        <v>2</v>
      </c>
      <c r="T20" s="31"/>
      <c r="U20" s="27">
        <f t="shared" ref="U20" si="13">+W20+Y20</f>
        <v>0</v>
      </c>
      <c r="V20" s="31"/>
      <c r="W20" s="27">
        <v>0</v>
      </c>
      <c r="X20" s="31"/>
      <c r="Y20" s="27">
        <f t="shared" ref="Y20" si="14">+AA20+AC20</f>
        <v>0</v>
      </c>
      <c r="Z20" s="31"/>
      <c r="AA20" s="27">
        <v>0</v>
      </c>
      <c r="AB20" s="31"/>
      <c r="AC20" s="27">
        <v>0</v>
      </c>
      <c r="AD20" s="31"/>
      <c r="AE20" s="27">
        <f t="shared" ref="AE20" si="15">+AG20+AI20</f>
        <v>2</v>
      </c>
      <c r="AF20" s="31"/>
      <c r="AG20" s="27">
        <v>0</v>
      </c>
      <c r="AH20" s="31"/>
      <c r="AI20" s="27">
        <f t="shared" ref="AI20" si="16">+AK20+AM20</f>
        <v>2</v>
      </c>
      <c r="AJ20" s="31"/>
      <c r="AK20" s="27">
        <v>0</v>
      </c>
      <c r="AL20" s="31"/>
      <c r="AM20" s="27">
        <f t="shared" ref="AM20" si="17">+AO20+AQ20</f>
        <v>2</v>
      </c>
      <c r="AN20" s="31"/>
      <c r="AO20" s="27">
        <v>1</v>
      </c>
      <c r="AP20" s="31"/>
      <c r="AQ20" s="27">
        <v>1</v>
      </c>
      <c r="AR20" s="31"/>
      <c r="AS20" s="27">
        <f t="shared" si="9"/>
        <v>5</v>
      </c>
      <c r="AT20" s="31"/>
      <c r="AU20" s="27">
        <v>2</v>
      </c>
      <c r="AV20" s="31"/>
      <c r="AW20" s="27">
        <f t="shared" si="10"/>
        <v>3</v>
      </c>
      <c r="AX20" s="31"/>
      <c r="AY20" s="27">
        <v>1</v>
      </c>
      <c r="AZ20" s="31"/>
      <c r="BA20" s="27">
        <f t="shared" si="11"/>
        <v>2</v>
      </c>
      <c r="BB20" s="31"/>
      <c r="BC20" s="27">
        <v>2</v>
      </c>
      <c r="BD20" s="31"/>
      <c r="BE20" s="27"/>
    </row>
    <row r="21" spans="1:59" x14ac:dyDescent="0.3">
      <c r="A21" s="29" t="s">
        <v>100</v>
      </c>
      <c r="B21" s="29"/>
      <c r="C21" s="30">
        <f t="shared" si="0"/>
        <v>0</v>
      </c>
      <c r="D21" s="29"/>
      <c r="E21" s="30"/>
      <c r="F21" s="29"/>
      <c r="G21" s="30">
        <f t="shared" si="1"/>
        <v>0</v>
      </c>
      <c r="H21" s="29"/>
      <c r="I21" s="30"/>
      <c r="J21" s="29"/>
      <c r="K21" s="30">
        <f t="shared" si="2"/>
        <v>0</v>
      </c>
      <c r="L21" s="29"/>
      <c r="M21" s="30"/>
      <c r="N21" s="29"/>
      <c r="O21" s="30"/>
      <c r="P21" s="29"/>
      <c r="Q21" s="30">
        <f t="shared" si="3"/>
        <v>0</v>
      </c>
      <c r="R21" s="29"/>
      <c r="S21" s="30"/>
      <c r="T21" s="29"/>
      <c r="U21" s="30">
        <f t="shared" si="4"/>
        <v>0</v>
      </c>
      <c r="V21" s="29"/>
      <c r="W21" s="30"/>
      <c r="X21" s="29"/>
      <c r="Y21" s="30">
        <f t="shared" si="5"/>
        <v>0</v>
      </c>
      <c r="Z21" s="29"/>
      <c r="AA21" s="30"/>
      <c r="AB21" s="29"/>
      <c r="AC21" s="30"/>
      <c r="AD21" s="29"/>
      <c r="AE21" s="30">
        <f t="shared" si="6"/>
        <v>0</v>
      </c>
      <c r="AF21" s="29"/>
      <c r="AG21" s="30"/>
      <c r="AH21" s="29"/>
      <c r="AI21" s="30">
        <f t="shared" si="7"/>
        <v>0</v>
      </c>
      <c r="AJ21" s="29"/>
      <c r="AK21" s="30"/>
      <c r="AL21" s="29"/>
      <c r="AM21" s="30">
        <f t="shared" si="8"/>
        <v>0</v>
      </c>
      <c r="AN21" s="29"/>
      <c r="AO21" s="30"/>
      <c r="AP21" s="29"/>
      <c r="AQ21" s="30"/>
      <c r="AR21" s="29"/>
      <c r="AS21" s="30">
        <f t="shared" si="9"/>
        <v>4</v>
      </c>
      <c r="AT21" s="29"/>
      <c r="AU21" s="30">
        <v>0</v>
      </c>
      <c r="AV21" s="29"/>
      <c r="AW21" s="30">
        <f t="shared" si="10"/>
        <v>4</v>
      </c>
      <c r="AX21" s="29"/>
      <c r="AY21" s="30">
        <v>0</v>
      </c>
      <c r="AZ21" s="29"/>
      <c r="BA21" s="30">
        <f t="shared" si="11"/>
        <v>4</v>
      </c>
      <c r="BB21" s="29"/>
      <c r="BC21" s="30">
        <v>4</v>
      </c>
      <c r="BD21" s="29"/>
      <c r="BE21" s="30"/>
    </row>
    <row r="22" spans="1:59" x14ac:dyDescent="0.3">
      <c r="A22" s="31" t="s">
        <v>89</v>
      </c>
      <c r="B22" s="31"/>
      <c r="C22" s="27">
        <f t="shared" si="0"/>
        <v>0</v>
      </c>
      <c r="D22" s="31"/>
      <c r="E22" s="27">
        <v>0</v>
      </c>
      <c r="F22" s="31"/>
      <c r="G22" s="27">
        <f t="shared" si="1"/>
        <v>0</v>
      </c>
      <c r="H22" s="31"/>
      <c r="I22" s="27">
        <v>0</v>
      </c>
      <c r="J22" s="31"/>
      <c r="K22" s="27">
        <f t="shared" si="2"/>
        <v>0</v>
      </c>
      <c r="L22" s="31"/>
      <c r="M22" s="27">
        <v>0</v>
      </c>
      <c r="N22" s="31"/>
      <c r="O22" s="27">
        <v>0</v>
      </c>
      <c r="P22" s="31"/>
      <c r="Q22" s="27">
        <f t="shared" si="3"/>
        <v>0</v>
      </c>
      <c r="R22" s="31"/>
      <c r="S22" s="27">
        <v>0</v>
      </c>
      <c r="T22" s="31"/>
      <c r="U22" s="27">
        <f t="shared" si="4"/>
        <v>0</v>
      </c>
      <c r="V22" s="31"/>
      <c r="W22" s="27">
        <v>0</v>
      </c>
      <c r="X22" s="31"/>
      <c r="Y22" s="27">
        <f t="shared" si="5"/>
        <v>0</v>
      </c>
      <c r="Z22" s="31"/>
      <c r="AA22" s="27">
        <v>0</v>
      </c>
      <c r="AB22" s="31"/>
      <c r="AC22" s="27">
        <v>0</v>
      </c>
      <c r="AD22" s="31"/>
      <c r="AE22" s="27">
        <f t="shared" si="6"/>
        <v>0</v>
      </c>
      <c r="AF22" s="31"/>
      <c r="AG22" s="27">
        <v>0</v>
      </c>
      <c r="AH22" s="31"/>
      <c r="AI22" s="27">
        <f t="shared" si="7"/>
        <v>0</v>
      </c>
      <c r="AJ22" s="31"/>
      <c r="AK22" s="27">
        <v>0</v>
      </c>
      <c r="AL22" s="31"/>
      <c r="AM22" s="27">
        <f t="shared" si="8"/>
        <v>0</v>
      </c>
      <c r="AN22" s="31"/>
      <c r="AO22" s="27">
        <v>0</v>
      </c>
      <c r="AP22" s="31"/>
      <c r="AQ22" s="27"/>
      <c r="AR22" s="31"/>
      <c r="AS22" s="27">
        <f t="shared" si="9"/>
        <v>4</v>
      </c>
      <c r="AT22" s="31"/>
      <c r="AU22" s="27">
        <v>0</v>
      </c>
      <c r="AV22" s="31"/>
      <c r="AW22" s="27">
        <f t="shared" si="10"/>
        <v>4</v>
      </c>
      <c r="AX22" s="31"/>
      <c r="AY22" s="27">
        <v>4</v>
      </c>
      <c r="AZ22" s="31"/>
      <c r="BA22" s="27">
        <f t="shared" si="11"/>
        <v>0</v>
      </c>
      <c r="BB22" s="31"/>
      <c r="BC22" s="27"/>
      <c r="BD22" s="31"/>
      <c r="BE22" s="27"/>
    </row>
    <row r="23" spans="1:59" x14ac:dyDescent="0.3">
      <c r="A23" s="29" t="s">
        <v>101</v>
      </c>
      <c r="B23" s="29"/>
      <c r="C23" s="30">
        <f t="shared" si="0"/>
        <v>0</v>
      </c>
      <c r="D23" s="29"/>
      <c r="E23" s="30"/>
      <c r="F23" s="29"/>
      <c r="G23" s="30">
        <f t="shared" si="1"/>
        <v>0</v>
      </c>
      <c r="H23" s="29"/>
      <c r="I23" s="30"/>
      <c r="J23" s="29"/>
      <c r="K23" s="30">
        <f t="shared" si="2"/>
        <v>0</v>
      </c>
      <c r="L23" s="29"/>
      <c r="M23" s="30"/>
      <c r="N23" s="29"/>
      <c r="O23" s="30"/>
      <c r="P23" s="29"/>
      <c r="Q23" s="30">
        <f t="shared" si="3"/>
        <v>0</v>
      </c>
      <c r="R23" s="29"/>
      <c r="S23" s="30"/>
      <c r="T23" s="29"/>
      <c r="U23" s="30">
        <f t="shared" si="4"/>
        <v>0</v>
      </c>
      <c r="V23" s="29"/>
      <c r="W23" s="30"/>
      <c r="X23" s="29"/>
      <c r="Y23" s="30">
        <f t="shared" si="5"/>
        <v>0</v>
      </c>
      <c r="Z23" s="29"/>
      <c r="AA23" s="30"/>
      <c r="AB23" s="29"/>
      <c r="AC23" s="30"/>
      <c r="AD23" s="29"/>
      <c r="AE23" s="30">
        <f t="shared" si="6"/>
        <v>0</v>
      </c>
      <c r="AF23" s="29"/>
      <c r="AG23" s="30"/>
      <c r="AH23" s="29"/>
      <c r="AI23" s="30">
        <f t="shared" si="7"/>
        <v>0</v>
      </c>
      <c r="AJ23" s="29"/>
      <c r="AK23" s="30"/>
      <c r="AL23" s="29"/>
      <c r="AM23" s="30">
        <f t="shared" si="8"/>
        <v>0</v>
      </c>
      <c r="AN23" s="29"/>
      <c r="AO23" s="30"/>
      <c r="AP23" s="29"/>
      <c r="AQ23" s="30"/>
      <c r="AR23" s="29"/>
      <c r="AS23" s="30">
        <f t="shared" si="9"/>
        <v>20</v>
      </c>
      <c r="AT23" s="29"/>
      <c r="AU23" s="30">
        <v>0</v>
      </c>
      <c r="AV23" s="29"/>
      <c r="AW23" s="30">
        <f t="shared" si="10"/>
        <v>20</v>
      </c>
      <c r="AX23" s="29"/>
      <c r="AY23" s="30">
        <v>0</v>
      </c>
      <c r="AZ23" s="29"/>
      <c r="BA23" s="30">
        <f t="shared" si="11"/>
        <v>20</v>
      </c>
      <c r="BB23" s="29"/>
      <c r="BC23" s="30">
        <v>20</v>
      </c>
      <c r="BD23" s="29"/>
      <c r="BE23" s="30"/>
    </row>
    <row r="24" spans="1:59" x14ac:dyDescent="0.3">
      <c r="A24" s="31" t="s">
        <v>88</v>
      </c>
      <c r="B24" s="31"/>
      <c r="C24" s="27">
        <f t="shared" si="0"/>
        <v>0</v>
      </c>
      <c r="D24" s="31"/>
      <c r="E24" s="27"/>
      <c r="F24" s="31"/>
      <c r="G24" s="27">
        <f t="shared" si="1"/>
        <v>0</v>
      </c>
      <c r="H24" s="31"/>
      <c r="I24" s="27"/>
      <c r="J24" s="31"/>
      <c r="K24" s="27">
        <f t="shared" si="2"/>
        <v>0</v>
      </c>
      <c r="L24" s="31"/>
      <c r="M24" s="27"/>
      <c r="N24" s="31"/>
      <c r="O24" s="27"/>
      <c r="P24" s="31"/>
      <c r="Q24" s="27">
        <f t="shared" si="3"/>
        <v>0</v>
      </c>
      <c r="R24" s="31"/>
      <c r="S24" s="27"/>
      <c r="T24" s="31"/>
      <c r="U24" s="27">
        <f t="shared" si="4"/>
        <v>0</v>
      </c>
      <c r="V24" s="31"/>
      <c r="W24" s="27"/>
      <c r="X24" s="31"/>
      <c r="Y24" s="27">
        <f t="shared" si="5"/>
        <v>0</v>
      </c>
      <c r="Z24" s="31"/>
      <c r="AA24" s="27"/>
      <c r="AB24" s="31"/>
      <c r="AC24" s="27"/>
      <c r="AD24" s="31"/>
      <c r="AE24" s="27">
        <f t="shared" si="6"/>
        <v>0</v>
      </c>
      <c r="AF24" s="31"/>
      <c r="AG24" s="27"/>
      <c r="AH24" s="31"/>
      <c r="AI24" s="27">
        <f t="shared" si="7"/>
        <v>0</v>
      </c>
      <c r="AJ24" s="31"/>
      <c r="AK24" s="27"/>
      <c r="AL24" s="31"/>
      <c r="AM24" s="27">
        <f t="shared" si="8"/>
        <v>0</v>
      </c>
      <c r="AN24" s="31"/>
      <c r="AO24" s="27"/>
      <c r="AP24" s="31"/>
      <c r="AQ24" s="27"/>
      <c r="AR24" s="31"/>
      <c r="AS24" s="27">
        <f t="shared" si="9"/>
        <v>7</v>
      </c>
      <c r="AT24" s="31"/>
      <c r="AU24" s="27"/>
      <c r="AV24" s="31"/>
      <c r="AW24" s="27">
        <f t="shared" si="10"/>
        <v>7</v>
      </c>
      <c r="AX24" s="31"/>
      <c r="AY24" s="27"/>
      <c r="AZ24" s="31"/>
      <c r="BA24" s="27">
        <f t="shared" si="11"/>
        <v>7</v>
      </c>
      <c r="BB24" s="31"/>
      <c r="BC24" s="27">
        <f>7-7</f>
        <v>0</v>
      </c>
      <c r="BD24" s="31"/>
      <c r="BE24" s="27">
        <v>7</v>
      </c>
    </row>
    <row r="25" spans="1:59" x14ac:dyDescent="0.3">
      <c r="A25" s="29" t="s">
        <v>96</v>
      </c>
      <c r="B25" s="29"/>
      <c r="C25" s="30">
        <f t="shared" si="0"/>
        <v>0</v>
      </c>
      <c r="D25" s="29"/>
      <c r="E25" s="30"/>
      <c r="F25" s="29"/>
      <c r="G25" s="30">
        <f t="shared" si="1"/>
        <v>0</v>
      </c>
      <c r="H25" s="29"/>
      <c r="I25" s="30"/>
      <c r="J25" s="29"/>
      <c r="K25" s="30">
        <f t="shared" si="2"/>
        <v>0</v>
      </c>
      <c r="L25" s="29"/>
      <c r="M25" s="30"/>
      <c r="N25" s="29"/>
      <c r="O25" s="30"/>
      <c r="P25" s="29"/>
      <c r="Q25" s="30">
        <f t="shared" si="3"/>
        <v>0</v>
      </c>
      <c r="R25" s="29"/>
      <c r="S25" s="30"/>
      <c r="T25" s="29"/>
      <c r="U25" s="30">
        <f t="shared" si="4"/>
        <v>0</v>
      </c>
      <c r="V25" s="29"/>
      <c r="W25" s="30"/>
      <c r="X25" s="29"/>
      <c r="Y25" s="30">
        <f t="shared" si="5"/>
        <v>0</v>
      </c>
      <c r="Z25" s="29"/>
      <c r="AA25" s="30"/>
      <c r="AB25" s="29"/>
      <c r="AC25" s="30"/>
      <c r="AD25" s="29"/>
      <c r="AE25" s="30">
        <f t="shared" si="6"/>
        <v>0</v>
      </c>
      <c r="AF25" s="29"/>
      <c r="AG25" s="30"/>
      <c r="AH25" s="29"/>
      <c r="AI25" s="30">
        <f t="shared" si="7"/>
        <v>0</v>
      </c>
      <c r="AJ25" s="29"/>
      <c r="AK25" s="30"/>
      <c r="AL25" s="29"/>
      <c r="AM25" s="30">
        <f t="shared" si="8"/>
        <v>0</v>
      </c>
      <c r="AN25" s="29"/>
      <c r="AO25" s="30"/>
      <c r="AP25" s="29"/>
      <c r="AQ25" s="30"/>
      <c r="AR25" s="29"/>
      <c r="AS25" s="30">
        <f t="shared" ref="AS25" si="18">SUM(AU25:AW25)</f>
        <v>4</v>
      </c>
      <c r="AT25" s="29"/>
      <c r="AU25" s="30">
        <v>0</v>
      </c>
      <c r="AV25" s="29"/>
      <c r="AW25" s="30">
        <f t="shared" ref="AW25" si="19">SUM(AY25:BA25)</f>
        <v>4</v>
      </c>
      <c r="AX25" s="29"/>
      <c r="AY25" s="30">
        <v>4</v>
      </c>
      <c r="AZ25" s="29"/>
      <c r="BA25" s="30">
        <f t="shared" ref="BA25" si="20">SUM(BC25:BE25)</f>
        <v>0</v>
      </c>
      <c r="BB25" s="29"/>
      <c r="BC25" s="30">
        <v>0</v>
      </c>
      <c r="BD25" s="29"/>
      <c r="BE25" s="30"/>
    </row>
    <row r="26" spans="1:59" x14ac:dyDescent="0.3">
      <c r="A26" s="31" t="s">
        <v>60</v>
      </c>
      <c r="B26" s="31"/>
      <c r="C26" s="27">
        <f t="shared" si="0"/>
        <v>3</v>
      </c>
      <c r="D26" s="31"/>
      <c r="E26" s="27">
        <v>0</v>
      </c>
      <c r="F26" s="31"/>
      <c r="G26" s="27">
        <f t="shared" si="1"/>
        <v>3</v>
      </c>
      <c r="H26" s="31"/>
      <c r="I26" s="27">
        <v>0</v>
      </c>
      <c r="J26" s="31"/>
      <c r="K26" s="27">
        <f t="shared" si="2"/>
        <v>3</v>
      </c>
      <c r="L26" s="31"/>
      <c r="M26" s="27">
        <v>0</v>
      </c>
      <c r="N26" s="31"/>
      <c r="O26" s="27">
        <v>3</v>
      </c>
      <c r="P26" s="31"/>
      <c r="Q26" s="27">
        <f t="shared" si="3"/>
        <v>2</v>
      </c>
      <c r="R26" s="31"/>
      <c r="S26" s="27">
        <v>0</v>
      </c>
      <c r="T26" s="31"/>
      <c r="U26" s="27">
        <f t="shared" si="4"/>
        <v>2</v>
      </c>
      <c r="V26" s="31"/>
      <c r="W26" s="27">
        <v>0</v>
      </c>
      <c r="X26" s="31"/>
      <c r="Y26" s="27">
        <f t="shared" si="5"/>
        <v>2</v>
      </c>
      <c r="Z26" s="31"/>
      <c r="AA26" s="27">
        <v>2</v>
      </c>
      <c r="AB26" s="31"/>
      <c r="AC26" s="27">
        <v>0</v>
      </c>
      <c r="AD26" s="31"/>
      <c r="AE26" s="27">
        <f t="shared" si="6"/>
        <v>28</v>
      </c>
      <c r="AF26" s="31"/>
      <c r="AG26" s="27">
        <v>0</v>
      </c>
      <c r="AH26" s="31"/>
      <c r="AI26" s="27">
        <f t="shared" si="7"/>
        <v>28</v>
      </c>
      <c r="AJ26" s="31"/>
      <c r="AK26" s="27">
        <v>25</v>
      </c>
      <c r="AL26" s="31"/>
      <c r="AM26" s="27">
        <f t="shared" si="8"/>
        <v>3</v>
      </c>
      <c r="AN26" s="31"/>
      <c r="AO26" s="27">
        <v>0</v>
      </c>
      <c r="AP26" s="31"/>
      <c r="AQ26" s="27">
        <v>3</v>
      </c>
      <c r="AR26" s="31"/>
      <c r="AS26" s="27">
        <f t="shared" si="9"/>
        <v>1736</v>
      </c>
      <c r="AT26" s="31"/>
      <c r="AU26" s="27">
        <v>0</v>
      </c>
      <c r="AV26" s="31"/>
      <c r="AW26" s="27">
        <f t="shared" si="10"/>
        <v>1736</v>
      </c>
      <c r="AX26" s="31"/>
      <c r="AY26" s="27">
        <v>0</v>
      </c>
      <c r="AZ26" s="31"/>
      <c r="BA26" s="27">
        <f t="shared" si="11"/>
        <v>1736</v>
      </c>
      <c r="BB26" s="31"/>
      <c r="BC26" s="27">
        <v>0</v>
      </c>
      <c r="BD26" s="31"/>
      <c r="BE26" s="27">
        <v>1736</v>
      </c>
    </row>
    <row r="27" spans="1:59" x14ac:dyDescent="0.3">
      <c r="A27" s="29" t="s">
        <v>41</v>
      </c>
      <c r="B27" s="29"/>
      <c r="C27" s="30">
        <f t="shared" si="0"/>
        <v>46</v>
      </c>
      <c r="D27" s="29"/>
      <c r="E27" s="30">
        <v>16</v>
      </c>
      <c r="F27" s="29"/>
      <c r="G27" s="30">
        <f t="shared" si="1"/>
        <v>30</v>
      </c>
      <c r="H27" s="29"/>
      <c r="I27" s="30">
        <v>17</v>
      </c>
      <c r="J27" s="29"/>
      <c r="K27" s="30">
        <f t="shared" si="2"/>
        <v>13</v>
      </c>
      <c r="L27" s="29"/>
      <c r="M27" s="30">
        <v>10</v>
      </c>
      <c r="N27" s="29"/>
      <c r="O27" s="30">
        <v>3</v>
      </c>
      <c r="P27" s="29"/>
      <c r="Q27" s="30">
        <f t="shared" ref="Q27" si="21">+S27+U27</f>
        <v>20</v>
      </c>
      <c r="R27" s="29"/>
      <c r="S27" s="30">
        <v>13</v>
      </c>
      <c r="T27" s="29"/>
      <c r="U27" s="30">
        <f t="shared" ref="U27" si="22">+W27+Y27</f>
        <v>7</v>
      </c>
      <c r="V27" s="29"/>
      <c r="W27" s="30">
        <v>4</v>
      </c>
      <c r="X27" s="29"/>
      <c r="Y27" s="30">
        <f t="shared" ref="Y27" si="23">+AA27+AC27</f>
        <v>3</v>
      </c>
      <c r="Z27" s="29"/>
      <c r="AA27" s="30">
        <v>2</v>
      </c>
      <c r="AB27" s="29"/>
      <c r="AC27" s="30">
        <v>1</v>
      </c>
      <c r="AD27" s="29"/>
      <c r="AE27" s="30">
        <f t="shared" ref="AE27" si="24">+AG27+AI27</f>
        <v>4</v>
      </c>
      <c r="AF27" s="29"/>
      <c r="AG27" s="30">
        <v>2</v>
      </c>
      <c r="AH27" s="29"/>
      <c r="AI27" s="30">
        <f t="shared" ref="AI27" si="25">+AK27+AM27</f>
        <v>2</v>
      </c>
      <c r="AJ27" s="29"/>
      <c r="AK27" s="30">
        <v>-2</v>
      </c>
      <c r="AL27" s="29"/>
      <c r="AM27" s="30">
        <f t="shared" ref="AM27" si="26">+AO27+AQ27</f>
        <v>4</v>
      </c>
      <c r="AN27" s="29"/>
      <c r="AO27" s="30">
        <v>2</v>
      </c>
      <c r="AP27" s="29"/>
      <c r="AQ27" s="30">
        <v>2</v>
      </c>
      <c r="AR27" s="29"/>
      <c r="AS27" s="30">
        <f t="shared" ref="AS27" si="27">SUM(AU27:AW27)</f>
        <v>22</v>
      </c>
      <c r="AT27" s="29"/>
      <c r="AU27" s="30">
        <f>4+1</f>
        <v>5</v>
      </c>
      <c r="AV27" s="29"/>
      <c r="AW27" s="30">
        <f t="shared" ref="AW27" si="28">SUM(AY27:BA27)</f>
        <v>17</v>
      </c>
      <c r="AX27" s="29"/>
      <c r="AY27" s="30">
        <f>15-4-1-1-1</f>
        <v>8</v>
      </c>
      <c r="AZ27" s="29"/>
      <c r="BA27" s="30">
        <f t="shared" ref="BA27" si="29">SUM(BC27:BE27)</f>
        <v>9</v>
      </c>
      <c r="BB27" s="29"/>
      <c r="BC27" s="30">
        <f>-11-2+7</f>
        <v>-6</v>
      </c>
      <c r="BD27" s="29"/>
      <c r="BE27" s="30">
        <f>22-7</f>
        <v>15</v>
      </c>
    </row>
    <row r="28" spans="1:59" x14ac:dyDescent="0.3">
      <c r="A28" s="80" t="s">
        <v>64</v>
      </c>
      <c r="B28" s="80"/>
      <c r="C28" s="81">
        <f>SUM(C14:C27)</f>
        <v>-224</v>
      </c>
      <c r="D28" s="80"/>
      <c r="E28" s="81">
        <f>SUM(E14:E27)</f>
        <v>-168</v>
      </c>
      <c r="F28" s="80"/>
      <c r="G28" s="81">
        <f>SUM(G14:G27)</f>
        <v>-56</v>
      </c>
      <c r="H28" s="80"/>
      <c r="I28" s="81">
        <f>SUM(I14:I27)</f>
        <v>133</v>
      </c>
      <c r="J28" s="80"/>
      <c r="K28" s="81">
        <f>SUM(K14:K27)</f>
        <v>-189</v>
      </c>
      <c r="L28" s="80"/>
      <c r="M28" s="81">
        <f>SUM(M14:M27)</f>
        <v>-82</v>
      </c>
      <c r="N28" s="80"/>
      <c r="O28" s="81">
        <f>SUM(O14:O27)</f>
        <v>-107</v>
      </c>
      <c r="P28" s="80"/>
      <c r="Q28" s="81">
        <f>SUM(Q14:Q27)</f>
        <v>-222</v>
      </c>
      <c r="R28" s="80"/>
      <c r="S28" s="81">
        <f>SUM(S14:S27)</f>
        <v>14</v>
      </c>
      <c r="T28" s="80"/>
      <c r="U28" s="81">
        <f>SUM(U14:U27)</f>
        <v>-236</v>
      </c>
      <c r="V28" s="80"/>
      <c r="W28" s="81">
        <f>SUM(W14:W27)</f>
        <v>-423</v>
      </c>
      <c r="X28" s="80"/>
      <c r="Y28" s="81">
        <f>SUM(Y14:Y27)</f>
        <v>187</v>
      </c>
      <c r="Z28" s="80"/>
      <c r="AA28" s="81">
        <f>SUM(AA14:AA27)</f>
        <v>-141</v>
      </c>
      <c r="AB28" s="80"/>
      <c r="AC28" s="81">
        <f>SUM(AC14:AC27)</f>
        <v>328</v>
      </c>
      <c r="AD28" s="80"/>
      <c r="AE28" s="81">
        <f>SUM(AE14:AE27)</f>
        <v>290</v>
      </c>
      <c r="AF28" s="80"/>
      <c r="AG28" s="81">
        <f>SUM(AG14:AG27)</f>
        <v>-143</v>
      </c>
      <c r="AH28" s="80"/>
      <c r="AI28" s="81">
        <f>SUM(AI14:AI27)</f>
        <v>433</v>
      </c>
      <c r="AJ28" s="80"/>
      <c r="AK28" s="81">
        <f>SUM(AK14:AK27)</f>
        <v>48</v>
      </c>
      <c r="AL28" s="80"/>
      <c r="AM28" s="81">
        <f>SUM(AM14:AM27)</f>
        <v>385</v>
      </c>
      <c r="AN28" s="80"/>
      <c r="AO28" s="81">
        <f>SUM(AO14:AO27)</f>
        <v>189</v>
      </c>
      <c r="AP28" s="80"/>
      <c r="AQ28" s="81">
        <f>SUM(AQ14:AQ27)</f>
        <v>196</v>
      </c>
      <c r="AR28" s="80"/>
      <c r="AS28" s="81">
        <f>SUM(AS14:AS27)</f>
        <v>-2023</v>
      </c>
      <c r="AT28" s="80"/>
      <c r="AU28" s="81">
        <f>SUM(AU14:AU27)</f>
        <v>-3854</v>
      </c>
      <c r="AV28" s="80"/>
      <c r="AW28" s="81">
        <f>SUM(AW14:AW27)</f>
        <v>1831</v>
      </c>
      <c r="AX28" s="80"/>
      <c r="AY28" s="81">
        <f>SUM(AY14:AY27)</f>
        <v>-26</v>
      </c>
      <c r="AZ28" s="80"/>
      <c r="BA28" s="81">
        <f>SUM(BA14:BA27)</f>
        <v>1857</v>
      </c>
      <c r="BB28" s="80"/>
      <c r="BC28" s="81">
        <f>SUM(BC14:BC27)</f>
        <v>69</v>
      </c>
      <c r="BD28" s="80"/>
      <c r="BE28" s="81">
        <f>SUM(BE14:BE27)</f>
        <v>1788</v>
      </c>
    </row>
    <row r="29" spans="1:59" x14ac:dyDescent="0.3">
      <c r="A29" s="29" t="s">
        <v>144</v>
      </c>
      <c r="B29" s="29"/>
      <c r="C29" s="30">
        <f>E29+G29</f>
        <v>-31</v>
      </c>
      <c r="D29" s="29"/>
      <c r="E29" s="30">
        <v>0</v>
      </c>
      <c r="F29" s="29"/>
      <c r="G29" s="30">
        <f>I29+K29</f>
        <v>-31</v>
      </c>
      <c r="H29" s="29"/>
      <c r="I29" s="30">
        <v>0</v>
      </c>
      <c r="J29" s="29"/>
      <c r="K29" s="30">
        <f>M29+O29</f>
        <v>-31</v>
      </c>
      <c r="L29" s="29"/>
      <c r="M29" s="30">
        <v>0</v>
      </c>
      <c r="N29" s="29"/>
      <c r="O29" s="30">
        <v>-31</v>
      </c>
      <c r="P29" s="29"/>
      <c r="Q29" s="30">
        <f>S29+U29</f>
        <v>19</v>
      </c>
      <c r="R29" s="29"/>
      <c r="S29" s="30">
        <v>0</v>
      </c>
      <c r="T29" s="29"/>
      <c r="U29" s="30">
        <f>W29+Y29</f>
        <v>19</v>
      </c>
      <c r="V29" s="29"/>
      <c r="W29" s="30">
        <v>-12</v>
      </c>
      <c r="X29" s="29"/>
      <c r="Y29" s="30">
        <f>AA29+AC29</f>
        <v>31</v>
      </c>
      <c r="Z29" s="29"/>
      <c r="AA29" s="30">
        <v>0</v>
      </c>
      <c r="AB29" s="29"/>
      <c r="AC29" s="30">
        <v>31</v>
      </c>
      <c r="AD29" s="29"/>
      <c r="AE29" s="30">
        <f>AG29+AI29</f>
        <v>-396</v>
      </c>
      <c r="AF29" s="29"/>
      <c r="AG29" s="30">
        <v>-396</v>
      </c>
      <c r="AH29" s="29"/>
      <c r="AI29" s="30">
        <f>AK29+AM29</f>
        <v>0</v>
      </c>
      <c r="AJ29" s="29"/>
      <c r="AK29" s="30">
        <v>0</v>
      </c>
      <c r="AL29" s="29"/>
      <c r="AM29" s="30">
        <f>AO29+AQ29</f>
        <v>0</v>
      </c>
      <c r="AN29" s="29"/>
      <c r="AO29" s="30">
        <v>0</v>
      </c>
      <c r="AP29" s="29"/>
      <c r="AQ29" s="30">
        <v>0</v>
      </c>
      <c r="AR29" s="29"/>
      <c r="AS29" s="30">
        <f>SUM(AU29:AW29)</f>
        <v>0</v>
      </c>
      <c r="AT29" s="29"/>
      <c r="AU29" s="30">
        <v>0</v>
      </c>
      <c r="AV29" s="29"/>
      <c r="AW29" s="30">
        <f>SUM(AY29:BA29)</f>
        <v>0</v>
      </c>
      <c r="AX29" s="29"/>
      <c r="AY29" s="30">
        <v>0</v>
      </c>
      <c r="AZ29" s="29"/>
      <c r="BA29" s="30">
        <f>SUM(BC29:BE29)</f>
        <v>0</v>
      </c>
      <c r="BB29" s="29"/>
      <c r="BC29" s="30">
        <v>0</v>
      </c>
      <c r="BD29" s="29"/>
      <c r="BE29" s="30">
        <v>0</v>
      </c>
    </row>
    <row r="30" spans="1:59" x14ac:dyDescent="0.3">
      <c r="A30" s="45" t="s">
        <v>61</v>
      </c>
      <c r="B30" s="45"/>
      <c r="C30" s="27">
        <f>+E30+G30</f>
        <v>63</v>
      </c>
      <c r="D30" s="45"/>
      <c r="E30" s="27">
        <v>47</v>
      </c>
      <c r="F30" s="45"/>
      <c r="G30" s="27">
        <f>+I30+K30</f>
        <v>16</v>
      </c>
      <c r="H30" s="45"/>
      <c r="I30" s="27">
        <v>-37</v>
      </c>
      <c r="J30" s="45"/>
      <c r="K30" s="27">
        <f>+M30+O30</f>
        <v>53</v>
      </c>
      <c r="L30" s="45"/>
      <c r="M30" s="27">
        <v>23</v>
      </c>
      <c r="N30" s="45"/>
      <c r="O30" s="27">
        <v>30</v>
      </c>
      <c r="P30" s="45"/>
      <c r="Q30" s="27">
        <f>+S30+U30</f>
        <v>63</v>
      </c>
      <c r="R30" s="45"/>
      <c r="S30" s="27">
        <v>-4</v>
      </c>
      <c r="T30" s="45"/>
      <c r="U30" s="27">
        <f>+W30+Y30</f>
        <v>67</v>
      </c>
      <c r="V30" s="45"/>
      <c r="W30" s="27">
        <v>120</v>
      </c>
      <c r="X30" s="45"/>
      <c r="Y30" s="27">
        <f>+AA30+AC30</f>
        <v>-53</v>
      </c>
      <c r="Z30" s="45"/>
      <c r="AA30" s="27">
        <v>40</v>
      </c>
      <c r="AB30" s="45"/>
      <c r="AC30" s="27">
        <v>-93</v>
      </c>
      <c r="AD30" s="45"/>
      <c r="AE30" s="27">
        <f>+AG30+AI30</f>
        <v>0</v>
      </c>
      <c r="AF30" s="45"/>
      <c r="AG30" s="27">
        <v>0</v>
      </c>
      <c r="AH30" s="45"/>
      <c r="AI30" s="27">
        <f>+AK30+AM30</f>
        <v>0</v>
      </c>
      <c r="AJ30" s="45"/>
      <c r="AK30" s="27">
        <v>0</v>
      </c>
      <c r="AL30" s="45"/>
      <c r="AM30" s="27">
        <f>+AO30+AQ30</f>
        <v>0</v>
      </c>
      <c r="AN30" s="45"/>
      <c r="AO30" s="27">
        <v>0</v>
      </c>
      <c r="AP30" s="45"/>
      <c r="AQ30" s="27">
        <v>0</v>
      </c>
      <c r="AR30" s="45"/>
      <c r="AS30" s="27">
        <f>SUM(AU30:AW30)</f>
        <v>0</v>
      </c>
      <c r="AT30" s="45"/>
      <c r="AU30" s="27">
        <v>0</v>
      </c>
      <c r="AV30" s="45"/>
      <c r="AW30" s="27">
        <f>SUM(AY30:BA30)</f>
        <v>0</v>
      </c>
      <c r="AX30" s="45"/>
      <c r="AY30" s="27">
        <v>0</v>
      </c>
      <c r="AZ30" s="45"/>
      <c r="BA30" s="27">
        <f>SUM(BC30:BE30)</f>
        <v>0</v>
      </c>
      <c r="BB30" s="45"/>
      <c r="BC30" s="27">
        <v>0</v>
      </c>
      <c r="BD30" s="45"/>
      <c r="BE30" s="27">
        <v>0</v>
      </c>
    </row>
    <row r="31" spans="1:59" s="35" customFormat="1" ht="14.4" thickBot="1" x14ac:dyDescent="0.35">
      <c r="A31" s="34" t="s">
        <v>66</v>
      </c>
      <c r="B31" s="34"/>
      <c r="C31" s="44">
        <f>SUM(C12,C28:C30)</f>
        <v>372</v>
      </c>
      <c r="D31" s="34"/>
      <c r="E31" s="44">
        <f>SUM(E12,E28:E30)</f>
        <v>67</v>
      </c>
      <c r="F31" s="34"/>
      <c r="G31" s="44">
        <f>SUM(G12,G28:G30)</f>
        <v>305</v>
      </c>
      <c r="H31" s="34"/>
      <c r="I31" s="44">
        <f>SUM(I12,I28:I30)</f>
        <v>74</v>
      </c>
      <c r="J31" s="34"/>
      <c r="K31" s="44">
        <f>SUM(K12,K28:K30)</f>
        <v>231</v>
      </c>
      <c r="L31" s="34"/>
      <c r="M31" s="44">
        <f>SUM(M12,M28:M30)</f>
        <v>38</v>
      </c>
      <c r="N31" s="34"/>
      <c r="O31" s="44">
        <f>SUM(O12,O28:O30)</f>
        <v>193</v>
      </c>
      <c r="P31" s="34"/>
      <c r="Q31" s="44">
        <f>SUM(Q12,Q28:Q30)</f>
        <v>384</v>
      </c>
      <c r="R31" s="34"/>
      <c r="S31" s="44">
        <f>SUM(S12,S28:S30)</f>
        <v>93</v>
      </c>
      <c r="T31" s="34"/>
      <c r="U31" s="44">
        <f>SUM(U12,U28:U30)</f>
        <v>291</v>
      </c>
      <c r="V31" s="34"/>
      <c r="W31" s="44">
        <f>SUM(W12,W28:W30)</f>
        <v>111</v>
      </c>
      <c r="X31" s="34"/>
      <c r="Y31" s="44">
        <f>SUM(Y12,Y28:Y30)</f>
        <v>180</v>
      </c>
      <c r="Z31" s="34"/>
      <c r="AA31" s="44">
        <f>SUM(AA12,AA28:AA30)</f>
        <v>89</v>
      </c>
      <c r="AB31" s="34"/>
      <c r="AC31" s="44">
        <f>SUM(AC12,AC28:AC30)</f>
        <v>91</v>
      </c>
      <c r="AD31" s="34"/>
      <c r="AE31" s="44">
        <f>SUM(AE12,AE28:AE29)</f>
        <v>506</v>
      </c>
      <c r="AF31" s="34"/>
      <c r="AG31" s="44">
        <f>SUM(AG12,AG28:AG29)</f>
        <v>175</v>
      </c>
      <c r="AH31" s="34"/>
      <c r="AI31" s="44">
        <f>SUM(AI12,AI28:AI29)</f>
        <v>331</v>
      </c>
      <c r="AJ31" s="34"/>
      <c r="AK31" s="44">
        <f>SUM(AK12,AK28:AK29)</f>
        <v>151</v>
      </c>
      <c r="AL31" s="34"/>
      <c r="AM31" s="44">
        <f>SUM(AM12,AM28:AM29)</f>
        <v>180</v>
      </c>
      <c r="AN31" s="34"/>
      <c r="AO31" s="44">
        <f>SUM(AO12,AO28:AO29)</f>
        <v>78</v>
      </c>
      <c r="AP31" s="34"/>
      <c r="AQ31" s="44">
        <f>SUM(AQ12,AQ28:AQ29)</f>
        <v>102</v>
      </c>
      <c r="AR31" s="34"/>
      <c r="AS31" s="44">
        <f>SUM(AS12,AS28:AS29)</f>
        <v>-257</v>
      </c>
      <c r="AT31" s="34"/>
      <c r="AU31" s="44">
        <f>SUM(AU12,AU28:AU29)</f>
        <v>8</v>
      </c>
      <c r="AV31" s="34"/>
      <c r="AW31" s="44">
        <f>SUM(AW12,AW28:AW29)</f>
        <v>-265</v>
      </c>
      <c r="AX31" s="34"/>
      <c r="AY31" s="44">
        <f>SUM(AY12,AY28:AY29)</f>
        <v>-55</v>
      </c>
      <c r="AZ31" s="34"/>
      <c r="BA31" s="44">
        <f>SUM(BA12,BA28:BA29)</f>
        <v>-210</v>
      </c>
      <c r="BB31" s="34"/>
      <c r="BC31" s="44">
        <f>SUM(BC12,BC28:BC29)</f>
        <v>-202</v>
      </c>
      <c r="BD31" s="34"/>
      <c r="BE31" s="44">
        <f>SUM(BE12,BE28:BE29)</f>
        <v>-8</v>
      </c>
      <c r="BF31" s="34"/>
      <c r="BG31" s="34"/>
    </row>
    <row r="32" spans="1:59" ht="14.4" thickTop="1" x14ac:dyDescent="0.3"/>
    <row r="33" spans="1:57" x14ac:dyDescent="0.3">
      <c r="A33" s="25" t="s">
        <v>90</v>
      </c>
      <c r="B33" s="25"/>
      <c r="C33" s="36">
        <v>7.78</v>
      </c>
      <c r="D33" s="25"/>
      <c r="E33" s="36">
        <v>2.6</v>
      </c>
      <c r="F33" s="25"/>
      <c r="G33" s="36">
        <v>5.18</v>
      </c>
      <c r="H33" s="25"/>
      <c r="I33" s="36">
        <v>-0.32</v>
      </c>
      <c r="J33" s="25"/>
      <c r="K33" s="36">
        <v>5.47</v>
      </c>
      <c r="L33" s="25"/>
      <c r="M33" s="36">
        <v>1.35</v>
      </c>
      <c r="N33" s="25"/>
      <c r="O33" s="36">
        <v>4.09</v>
      </c>
      <c r="P33" s="25"/>
      <c r="Q33" s="36">
        <v>6.75</v>
      </c>
      <c r="R33" s="25"/>
      <c r="S33" s="36">
        <v>1.1100000000000001</v>
      </c>
      <c r="T33" s="25"/>
      <c r="U33" s="36">
        <v>5.62</v>
      </c>
      <c r="V33" s="25"/>
      <c r="W33" s="36">
        <v>5.58</v>
      </c>
      <c r="X33" s="25"/>
      <c r="Y33" s="36">
        <v>0.19</v>
      </c>
      <c r="Z33" s="25"/>
      <c r="AA33" s="36">
        <v>2.41</v>
      </c>
      <c r="AB33" s="25"/>
      <c r="AC33" s="36">
        <v>-2.23</v>
      </c>
      <c r="AD33" s="25"/>
      <c r="AE33" s="36">
        <v>7.37</v>
      </c>
      <c r="AF33" s="25"/>
      <c r="AG33" s="36">
        <v>8.7100000000000009</v>
      </c>
      <c r="AH33" s="25"/>
      <c r="AI33" s="36">
        <v>-1.23</v>
      </c>
      <c r="AJ33" s="25"/>
      <c r="AK33" s="36">
        <v>1.25</v>
      </c>
      <c r="AL33" s="25"/>
      <c r="AM33" s="36">
        <v>-2.46</v>
      </c>
      <c r="AN33" s="25"/>
      <c r="AO33" s="36">
        <v>-1.34</v>
      </c>
      <c r="AP33" s="25"/>
      <c r="AQ33" s="36">
        <v>-1.1299999999999999</v>
      </c>
      <c r="AR33" s="25"/>
      <c r="AS33" s="36">
        <v>0</v>
      </c>
      <c r="AT33" s="25"/>
      <c r="AU33" s="36">
        <v>0</v>
      </c>
      <c r="AV33" s="25"/>
      <c r="AW33" s="36">
        <v>-39.64</v>
      </c>
      <c r="AX33" s="25"/>
      <c r="AY33" s="36">
        <v>2.2000000000000002</v>
      </c>
      <c r="AZ33" s="25"/>
      <c r="BA33" s="36">
        <v>-41.84</v>
      </c>
      <c r="BB33" s="25"/>
      <c r="BC33" s="36">
        <v>-5.47</v>
      </c>
      <c r="BD33" s="25"/>
      <c r="BE33" s="36">
        <v>-36.43</v>
      </c>
    </row>
    <row r="34" spans="1:57" ht="15" x14ac:dyDescent="0.3">
      <c r="A34" s="17" t="s">
        <v>143</v>
      </c>
      <c r="C34" s="37">
        <v>5.13</v>
      </c>
      <c r="E34" s="37">
        <v>0.93</v>
      </c>
      <c r="G34" s="37">
        <v>4.2</v>
      </c>
      <c r="I34" s="37">
        <v>1.02</v>
      </c>
      <c r="K34" s="37">
        <v>3.18</v>
      </c>
      <c r="M34" s="37">
        <v>0.53</v>
      </c>
      <c r="O34" s="37">
        <v>2.63</v>
      </c>
      <c r="Q34" s="37">
        <v>4.95</v>
      </c>
      <c r="S34" s="37">
        <v>1.24</v>
      </c>
      <c r="U34" s="37">
        <v>3.71</v>
      </c>
      <c r="W34" s="37">
        <v>1.45</v>
      </c>
      <c r="Y34" s="37">
        <v>2.2599999999999998</v>
      </c>
      <c r="AA34" s="37">
        <v>1.1299999999999999</v>
      </c>
      <c r="AC34" s="37">
        <v>1.1299999999999999</v>
      </c>
      <c r="AE34" s="37">
        <v>6.1</v>
      </c>
      <c r="AG34" s="37">
        <v>2.13</v>
      </c>
      <c r="AI34" s="37">
        <v>3.97</v>
      </c>
      <c r="AK34" s="37">
        <v>1.83</v>
      </c>
      <c r="AM34" s="37">
        <v>2.15</v>
      </c>
      <c r="AO34" s="37">
        <v>0.94</v>
      </c>
      <c r="AQ34" s="37">
        <v>1.22</v>
      </c>
      <c r="AS34" s="37">
        <v>0</v>
      </c>
      <c r="AU34" s="37">
        <v>0</v>
      </c>
      <c r="AW34" s="37">
        <v>2.57</v>
      </c>
      <c r="AY34" s="37">
        <v>1.68</v>
      </c>
      <c r="BA34" s="37">
        <v>-4.25</v>
      </c>
      <c r="BC34" s="37">
        <v>-4.08</v>
      </c>
      <c r="BE34" s="37">
        <v>-0.16</v>
      </c>
    </row>
    <row r="35" spans="1:57" x14ac:dyDescent="0.3">
      <c r="A35" s="51" t="s">
        <v>142</v>
      </c>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row>
    <row r="36" spans="1:57" x14ac:dyDescent="0.3">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row>
    <row r="37" spans="1:57" ht="14.4" thickBot="1" x14ac:dyDescent="0.35">
      <c r="A37" s="20" t="s">
        <v>75</v>
      </c>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row>
    <row r="38" spans="1:57" ht="39.6" customHeight="1" thickTop="1" x14ac:dyDescent="0.3">
      <c r="A38" s="108" t="s">
        <v>98</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row>
    <row r="39" spans="1:57" ht="9.4499999999999993" customHeight="1" thickBot="1" x14ac:dyDescent="0.35">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row>
    <row r="40" spans="1:57" ht="18" customHeight="1" thickTop="1" x14ac:dyDescent="0.3">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row>
    <row r="41" spans="1:57" ht="9.75" customHeight="1" x14ac:dyDescent="0.3">
      <c r="A41" s="54"/>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row>
    <row r="42" spans="1:57" x14ac:dyDescent="0.3">
      <c r="A42" s="23" t="s">
        <v>76</v>
      </c>
      <c r="B42" s="23"/>
      <c r="C42" s="24" t="s">
        <v>182</v>
      </c>
      <c r="D42" s="23"/>
      <c r="E42" s="24" t="s">
        <v>183</v>
      </c>
      <c r="F42" s="23"/>
      <c r="G42" s="24" t="s">
        <v>177</v>
      </c>
      <c r="H42" s="23"/>
      <c r="I42" s="24" t="s">
        <v>178</v>
      </c>
      <c r="J42" s="23"/>
      <c r="K42" s="24" t="s">
        <v>170</v>
      </c>
      <c r="L42" s="23"/>
      <c r="M42" s="24" t="s">
        <v>171</v>
      </c>
      <c r="N42" s="23"/>
      <c r="O42" s="24" t="s">
        <v>157</v>
      </c>
      <c r="P42" s="23"/>
      <c r="Q42" s="24" t="s">
        <v>151</v>
      </c>
      <c r="R42" s="23"/>
      <c r="S42" s="24" t="s">
        <v>152</v>
      </c>
      <c r="T42" s="23"/>
      <c r="U42" s="24" t="s">
        <v>138</v>
      </c>
      <c r="V42" s="23"/>
      <c r="W42" s="24" t="s">
        <v>139</v>
      </c>
      <c r="X42" s="23"/>
      <c r="Y42" s="24" t="s">
        <v>133</v>
      </c>
      <c r="Z42" s="23"/>
      <c r="AA42" s="24" t="s">
        <v>132</v>
      </c>
      <c r="AB42" s="23"/>
      <c r="AC42" s="24" t="s">
        <v>131</v>
      </c>
      <c r="AD42" s="23"/>
      <c r="AE42" s="24" t="s">
        <v>124</v>
      </c>
      <c r="AF42" s="23"/>
      <c r="AG42" s="24" t="s">
        <v>123</v>
      </c>
      <c r="AH42" s="23"/>
      <c r="AI42" s="24" t="s">
        <v>121</v>
      </c>
      <c r="AJ42" s="23"/>
      <c r="AK42" s="24" t="s">
        <v>122</v>
      </c>
      <c r="AL42" s="23"/>
      <c r="AM42" s="24" t="s">
        <v>120</v>
      </c>
      <c r="AN42" s="23"/>
      <c r="AO42" s="24" t="s">
        <v>119</v>
      </c>
      <c r="AP42" s="23"/>
      <c r="AQ42" s="24" t="s">
        <v>110</v>
      </c>
      <c r="AR42" s="23"/>
      <c r="AS42" s="24" t="s">
        <v>94</v>
      </c>
      <c r="AT42" s="23"/>
      <c r="AU42" s="24" t="s">
        <v>93</v>
      </c>
      <c r="AV42" s="23"/>
      <c r="AW42" s="24" t="s">
        <v>92</v>
      </c>
      <c r="AX42" s="23"/>
      <c r="AY42" s="24" t="s">
        <v>85</v>
      </c>
      <c r="AZ42" s="23"/>
      <c r="BA42" s="24" t="s">
        <v>91</v>
      </c>
      <c r="BB42" s="23"/>
      <c r="BC42" s="24" t="s">
        <v>84</v>
      </c>
      <c r="BD42" s="23"/>
      <c r="BE42" s="24" t="s">
        <v>83</v>
      </c>
    </row>
    <row r="43" spans="1:57" x14ac:dyDescent="0.3">
      <c r="A43" s="25" t="s">
        <v>79</v>
      </c>
      <c r="B43" s="25"/>
      <c r="C43" s="26">
        <f>G43+E43</f>
        <v>564</v>
      </c>
      <c r="D43" s="25"/>
      <c r="E43" s="26">
        <v>188</v>
      </c>
      <c r="F43" s="25"/>
      <c r="G43" s="26">
        <f>K43+I43</f>
        <v>376</v>
      </c>
      <c r="H43" s="25"/>
      <c r="I43" s="26">
        <v>-22</v>
      </c>
      <c r="J43" s="25"/>
      <c r="K43" s="26">
        <f>O43+M43</f>
        <v>398</v>
      </c>
      <c r="L43" s="25"/>
      <c r="M43" s="26">
        <v>97</v>
      </c>
      <c r="N43" s="25"/>
      <c r="O43" s="26">
        <v>301</v>
      </c>
      <c r="P43" s="25"/>
      <c r="Q43" s="26">
        <f>U43+S43</f>
        <v>524</v>
      </c>
      <c r="R43" s="25"/>
      <c r="S43" s="26">
        <v>83</v>
      </c>
      <c r="T43" s="25"/>
      <c r="U43" s="26">
        <f>Y43+W43</f>
        <v>441</v>
      </c>
      <c r="V43" s="25"/>
      <c r="W43" s="26">
        <v>426</v>
      </c>
      <c r="X43" s="25"/>
      <c r="Y43" s="26">
        <f>AC43+AA43</f>
        <v>15</v>
      </c>
      <c r="Z43" s="25"/>
      <c r="AA43" s="26">
        <v>190</v>
      </c>
      <c r="AB43" s="25"/>
      <c r="AC43" s="26">
        <v>-175</v>
      </c>
      <c r="AD43" s="25"/>
      <c r="AE43" s="26">
        <f>AI43+AG43</f>
        <v>625</v>
      </c>
      <c r="AF43" s="25"/>
      <c r="AG43" s="26">
        <v>714</v>
      </c>
      <c r="AH43" s="25"/>
      <c r="AI43" s="26">
        <f>AM43+AK43</f>
        <v>-89</v>
      </c>
      <c r="AJ43" s="25"/>
      <c r="AK43" s="26">
        <v>107</v>
      </c>
      <c r="AL43" s="25"/>
      <c r="AM43" s="26">
        <f>AQ43+AO43</f>
        <v>-196</v>
      </c>
      <c r="AN43" s="25"/>
      <c r="AO43" s="26">
        <v>-107</v>
      </c>
      <c r="AP43" s="25"/>
      <c r="AQ43" s="26">
        <v>-89</v>
      </c>
      <c r="AR43" s="25"/>
      <c r="AS43" s="26">
        <f t="shared" ref="AS43:AS50" si="30">SUM(AU43:AW43)</f>
        <v>1871</v>
      </c>
      <c r="AT43" s="25"/>
      <c r="AU43" s="26">
        <v>3870</v>
      </c>
      <c r="AV43" s="25"/>
      <c r="AW43" s="26">
        <f t="shared" ref="AW43:AW50" si="31">SUM(AY43:BA43)</f>
        <v>-1999</v>
      </c>
      <c r="AX43" s="25"/>
      <c r="AY43" s="26">
        <v>-7</v>
      </c>
      <c r="AZ43" s="25"/>
      <c r="BA43" s="26">
        <f t="shared" ref="BA43:BA50" si="32">SUM(BC43:BE43)</f>
        <v>-1992</v>
      </c>
      <c r="BB43" s="25"/>
      <c r="BC43" s="26">
        <v>-247</v>
      </c>
      <c r="BD43" s="25"/>
      <c r="BE43" s="26">
        <v>-1745</v>
      </c>
    </row>
    <row r="44" spans="1:57" x14ac:dyDescent="0.3">
      <c r="A44" s="29" t="s">
        <v>1</v>
      </c>
      <c r="B44" s="29"/>
      <c r="C44" s="30">
        <f>G44+E44</f>
        <v>56</v>
      </c>
      <c r="D44" s="29"/>
      <c r="E44" s="30">
        <v>13</v>
      </c>
      <c r="F44" s="29"/>
      <c r="G44" s="30">
        <f>K44+I44</f>
        <v>43</v>
      </c>
      <c r="H44" s="29"/>
      <c r="I44" s="30">
        <v>15</v>
      </c>
      <c r="J44" s="29"/>
      <c r="K44" s="30">
        <f>O44+M44</f>
        <v>28</v>
      </c>
      <c r="L44" s="29"/>
      <c r="M44" s="30">
        <v>14</v>
      </c>
      <c r="N44" s="29"/>
      <c r="O44" s="30">
        <v>14</v>
      </c>
      <c r="P44" s="29"/>
      <c r="Q44" s="30">
        <f>U44+S44</f>
        <v>53</v>
      </c>
      <c r="R44" s="29"/>
      <c r="S44" s="30">
        <v>14</v>
      </c>
      <c r="T44" s="29"/>
      <c r="U44" s="30">
        <f>Y44+W44</f>
        <v>39</v>
      </c>
      <c r="V44" s="29"/>
      <c r="W44" s="30">
        <v>13</v>
      </c>
      <c r="X44" s="29"/>
      <c r="Y44" s="30">
        <f>AC44+AA44</f>
        <v>26</v>
      </c>
      <c r="Z44" s="29"/>
      <c r="AA44" s="30">
        <v>13</v>
      </c>
      <c r="AB44" s="29"/>
      <c r="AC44" s="30">
        <v>13</v>
      </c>
      <c r="AD44" s="29"/>
      <c r="AE44" s="30">
        <f>AI44+AG44</f>
        <v>54</v>
      </c>
      <c r="AF44" s="29"/>
      <c r="AG44" s="30">
        <v>14</v>
      </c>
      <c r="AH44" s="29"/>
      <c r="AI44" s="30">
        <f>AM44+AK44</f>
        <v>40</v>
      </c>
      <c r="AJ44" s="29"/>
      <c r="AK44" s="30">
        <v>14</v>
      </c>
      <c r="AL44" s="29"/>
      <c r="AM44" s="30">
        <f>AQ44+AO44</f>
        <v>26</v>
      </c>
      <c r="AN44" s="29"/>
      <c r="AO44" s="30">
        <v>13</v>
      </c>
      <c r="AP44" s="29"/>
      <c r="AQ44" s="30">
        <v>13</v>
      </c>
      <c r="AR44" s="29"/>
      <c r="AS44" s="30">
        <f t="shared" si="30"/>
        <v>217</v>
      </c>
      <c r="AT44" s="29"/>
      <c r="AU44" s="30">
        <v>17</v>
      </c>
      <c r="AV44" s="29"/>
      <c r="AW44" s="30">
        <f t="shared" si="31"/>
        <v>200</v>
      </c>
      <c r="AX44" s="29"/>
      <c r="AY44" s="30">
        <v>28</v>
      </c>
      <c r="AZ44" s="29"/>
      <c r="BA44" s="30">
        <f t="shared" si="32"/>
        <v>172</v>
      </c>
      <c r="BB44" s="29"/>
      <c r="BC44" s="30">
        <v>85</v>
      </c>
      <c r="BD44" s="29"/>
      <c r="BE44" s="30">
        <v>87</v>
      </c>
    </row>
    <row r="45" spans="1:57" x14ac:dyDescent="0.3">
      <c r="A45" s="31" t="s">
        <v>135</v>
      </c>
      <c r="B45" s="31"/>
      <c r="C45" s="27">
        <f>E45+G45</f>
        <v>184</v>
      </c>
      <c r="D45" s="31"/>
      <c r="E45" s="27">
        <v>79</v>
      </c>
      <c r="F45" s="31"/>
      <c r="G45" s="27">
        <f>I45+K45</f>
        <v>105</v>
      </c>
      <c r="H45" s="31"/>
      <c r="I45" s="27">
        <v>-8</v>
      </c>
      <c r="J45" s="31"/>
      <c r="K45" s="27">
        <f>M45+O45</f>
        <v>113</v>
      </c>
      <c r="L45" s="31"/>
      <c r="M45" s="27">
        <v>38</v>
      </c>
      <c r="N45" s="31"/>
      <c r="O45" s="27">
        <v>75</v>
      </c>
      <c r="P45" s="31"/>
      <c r="Q45" s="27">
        <f t="shared" ref="Q45:Q50" si="33">S45+U45</f>
        <v>237</v>
      </c>
      <c r="R45" s="31"/>
      <c r="S45" s="27">
        <v>34</v>
      </c>
      <c r="T45" s="31"/>
      <c r="U45" s="27">
        <f t="shared" ref="U45:U50" si="34">W45+Y45</f>
        <v>203</v>
      </c>
      <c r="V45" s="31"/>
      <c r="W45" s="27">
        <v>153</v>
      </c>
      <c r="X45" s="31"/>
      <c r="Y45" s="27">
        <f>AA45+AC45</f>
        <v>50</v>
      </c>
      <c r="Z45" s="31"/>
      <c r="AA45" s="27">
        <v>76</v>
      </c>
      <c r="AB45" s="31"/>
      <c r="AC45" s="27">
        <v>-26</v>
      </c>
      <c r="AD45" s="31"/>
      <c r="AE45" s="27">
        <f>AG45+AI45</f>
        <v>-396</v>
      </c>
      <c r="AF45" s="31"/>
      <c r="AG45" s="27">
        <v>-396</v>
      </c>
      <c r="AH45" s="31"/>
      <c r="AI45" s="27">
        <f>AK45+AM45</f>
        <v>0</v>
      </c>
      <c r="AJ45" s="31"/>
      <c r="AK45" s="27">
        <v>0</v>
      </c>
      <c r="AL45" s="31"/>
      <c r="AM45" s="27">
        <f>AO45+AQ45</f>
        <v>0</v>
      </c>
      <c r="AN45" s="31"/>
      <c r="AO45" s="27">
        <v>0</v>
      </c>
      <c r="AP45" s="31"/>
      <c r="AQ45" s="27">
        <v>0</v>
      </c>
      <c r="AR45" s="31"/>
      <c r="AS45" s="27">
        <f t="shared" si="30"/>
        <v>0</v>
      </c>
      <c r="AT45" s="31"/>
      <c r="AU45" s="27">
        <v>0</v>
      </c>
      <c r="AV45" s="31"/>
      <c r="AW45" s="27">
        <f t="shared" si="31"/>
        <v>0</v>
      </c>
      <c r="AX45" s="31"/>
      <c r="AY45" s="27">
        <v>0</v>
      </c>
      <c r="AZ45" s="31"/>
      <c r="BA45" s="27">
        <f t="shared" si="32"/>
        <v>0</v>
      </c>
      <c r="BB45" s="31"/>
      <c r="BC45" s="27">
        <v>0</v>
      </c>
      <c r="BD45" s="31"/>
      <c r="BE45" s="27">
        <v>0</v>
      </c>
    </row>
    <row r="46" spans="1:57" x14ac:dyDescent="0.3">
      <c r="A46" s="65" t="s">
        <v>140</v>
      </c>
      <c r="B46" s="65"/>
      <c r="C46" s="66">
        <f t="shared" ref="C46" si="35">E46+G46</f>
        <v>-21</v>
      </c>
      <c r="D46" s="65"/>
      <c r="E46" s="66">
        <v>-7</v>
      </c>
      <c r="F46" s="65"/>
      <c r="G46" s="66">
        <f t="shared" ref="G46" si="36">I46+K46</f>
        <v>-14</v>
      </c>
      <c r="H46" s="65"/>
      <c r="I46" s="66">
        <v>-5</v>
      </c>
      <c r="J46" s="65"/>
      <c r="K46" s="66">
        <f t="shared" ref="K46" si="37">M46+O46</f>
        <v>-9</v>
      </c>
      <c r="L46" s="65"/>
      <c r="M46" s="66">
        <v>-5</v>
      </c>
      <c r="N46" s="65"/>
      <c r="O46" s="66">
        <v>-4</v>
      </c>
      <c r="P46" s="65"/>
      <c r="Q46" s="66">
        <f t="shared" si="33"/>
        <v>-4</v>
      </c>
      <c r="R46" s="65"/>
      <c r="S46" s="66">
        <v>-3</v>
      </c>
      <c r="T46" s="65"/>
      <c r="U46" s="66">
        <f t="shared" si="34"/>
        <v>-1</v>
      </c>
      <c r="V46" s="65"/>
      <c r="W46" s="66">
        <v>-1</v>
      </c>
      <c r="X46" s="65"/>
      <c r="Y46" s="66"/>
      <c r="Z46" s="65"/>
      <c r="AA46" s="66"/>
      <c r="AB46" s="65"/>
      <c r="AC46" s="66"/>
      <c r="AD46" s="65"/>
      <c r="AE46" s="66"/>
      <c r="AF46" s="65"/>
      <c r="AG46" s="66"/>
      <c r="AH46" s="65"/>
      <c r="AI46" s="66"/>
      <c r="AJ46" s="65"/>
      <c r="AK46" s="66"/>
      <c r="AL46" s="65"/>
      <c r="AM46" s="66"/>
      <c r="AN46" s="65"/>
      <c r="AO46" s="66"/>
      <c r="AP46" s="65"/>
      <c r="AQ46" s="66"/>
      <c r="AR46" s="65"/>
      <c r="AS46" s="66"/>
      <c r="AT46" s="65"/>
      <c r="AU46" s="66"/>
      <c r="AV46" s="65"/>
      <c r="AW46" s="66"/>
      <c r="AX46" s="65"/>
      <c r="AY46" s="66"/>
      <c r="AZ46" s="65"/>
      <c r="BA46" s="66"/>
      <c r="BB46" s="65"/>
      <c r="BC46" s="66"/>
      <c r="BD46" s="65"/>
      <c r="BE46" s="66"/>
    </row>
    <row r="47" spans="1:57" x14ac:dyDescent="0.3">
      <c r="A47" s="31" t="s">
        <v>62</v>
      </c>
      <c r="B47" s="31"/>
      <c r="C47" s="27">
        <f>E47+G47</f>
        <v>225</v>
      </c>
      <c r="D47" s="31"/>
      <c r="E47" s="27">
        <v>55</v>
      </c>
      <c r="F47" s="31"/>
      <c r="G47" s="27">
        <f>I47+K47</f>
        <v>170</v>
      </c>
      <c r="H47" s="31"/>
      <c r="I47" s="27">
        <v>56</v>
      </c>
      <c r="J47" s="31"/>
      <c r="K47" s="27">
        <f>M47+O47</f>
        <v>114</v>
      </c>
      <c r="L47" s="31"/>
      <c r="M47" s="27">
        <v>56</v>
      </c>
      <c r="N47" s="31"/>
      <c r="O47" s="27">
        <v>58</v>
      </c>
      <c r="P47" s="31"/>
      <c r="Q47" s="27">
        <f t="shared" si="33"/>
        <v>198</v>
      </c>
      <c r="R47" s="31"/>
      <c r="S47" s="27">
        <v>49</v>
      </c>
      <c r="T47" s="31"/>
      <c r="U47" s="27">
        <f t="shared" si="34"/>
        <v>149</v>
      </c>
      <c r="V47" s="31"/>
      <c r="W47" s="27">
        <v>50</v>
      </c>
      <c r="X47" s="31"/>
      <c r="Y47" s="27">
        <f>AA47+AC47</f>
        <v>99</v>
      </c>
      <c r="Z47" s="31"/>
      <c r="AA47" s="27">
        <v>50</v>
      </c>
      <c r="AB47" s="31"/>
      <c r="AC47" s="27">
        <v>49</v>
      </c>
      <c r="AD47" s="31"/>
      <c r="AE47" s="27">
        <f>AG47+AI47</f>
        <v>213</v>
      </c>
      <c r="AF47" s="31"/>
      <c r="AG47" s="27">
        <v>53</v>
      </c>
      <c r="AH47" s="31"/>
      <c r="AI47" s="27">
        <f>AK47+AM47</f>
        <v>160</v>
      </c>
      <c r="AJ47" s="31"/>
      <c r="AK47" s="27">
        <v>54</v>
      </c>
      <c r="AL47" s="31"/>
      <c r="AM47" s="27">
        <f>AO47+AQ47</f>
        <v>106</v>
      </c>
      <c r="AN47" s="31"/>
      <c r="AO47" s="27">
        <v>54</v>
      </c>
      <c r="AP47" s="31"/>
      <c r="AQ47" s="27">
        <v>52</v>
      </c>
      <c r="AR47" s="31"/>
      <c r="AS47" s="27">
        <f t="shared" si="30"/>
        <v>362</v>
      </c>
      <c r="AT47" s="31"/>
      <c r="AU47" s="27">
        <v>66</v>
      </c>
      <c r="AV47" s="31"/>
      <c r="AW47" s="27">
        <f t="shared" si="31"/>
        <v>296</v>
      </c>
      <c r="AX47" s="31"/>
      <c r="AY47" s="27">
        <v>89</v>
      </c>
      <c r="AZ47" s="31"/>
      <c r="BA47" s="27">
        <f t="shared" si="32"/>
        <v>207</v>
      </c>
      <c r="BB47" s="31"/>
      <c r="BC47" s="27">
        <v>88</v>
      </c>
      <c r="BD47" s="31"/>
      <c r="BE47" s="27">
        <v>119</v>
      </c>
    </row>
    <row r="48" spans="1:57" x14ac:dyDescent="0.3">
      <c r="A48" s="65" t="s">
        <v>3</v>
      </c>
      <c r="B48" s="65"/>
      <c r="C48" s="66">
        <f>E48+G48</f>
        <v>3</v>
      </c>
      <c r="D48" s="65"/>
      <c r="E48" s="66">
        <v>1</v>
      </c>
      <c r="F48" s="65"/>
      <c r="G48" s="66">
        <f>I48+K48</f>
        <v>2</v>
      </c>
      <c r="H48" s="65"/>
      <c r="I48" s="66">
        <v>0</v>
      </c>
      <c r="J48" s="65"/>
      <c r="K48" s="66">
        <f>M48+O48</f>
        <v>2</v>
      </c>
      <c r="L48" s="65"/>
      <c r="M48" s="66">
        <v>1</v>
      </c>
      <c r="N48" s="65"/>
      <c r="O48" s="66">
        <v>1</v>
      </c>
      <c r="P48" s="65"/>
      <c r="Q48" s="66">
        <f t="shared" si="33"/>
        <v>4</v>
      </c>
      <c r="R48" s="65"/>
      <c r="S48" s="66">
        <v>1</v>
      </c>
      <c r="T48" s="65"/>
      <c r="U48" s="66">
        <f t="shared" si="34"/>
        <v>3</v>
      </c>
      <c r="V48" s="65"/>
      <c r="W48" s="66">
        <v>1</v>
      </c>
      <c r="X48" s="65"/>
      <c r="Y48" s="66">
        <f>AA48+AC48</f>
        <v>2</v>
      </c>
      <c r="Z48" s="65"/>
      <c r="AA48" s="66">
        <v>1</v>
      </c>
      <c r="AB48" s="65"/>
      <c r="AC48" s="66">
        <v>1</v>
      </c>
      <c r="AD48" s="65"/>
      <c r="AE48" s="66">
        <f>AG48+AI48</f>
        <v>7</v>
      </c>
      <c r="AF48" s="65"/>
      <c r="AG48" s="66">
        <v>1</v>
      </c>
      <c r="AH48" s="65"/>
      <c r="AI48" s="66">
        <f>AK48+AM48</f>
        <v>6</v>
      </c>
      <c r="AJ48" s="65"/>
      <c r="AK48" s="66">
        <v>2</v>
      </c>
      <c r="AL48" s="65"/>
      <c r="AM48" s="66">
        <f>AO48+AQ48</f>
        <v>4</v>
      </c>
      <c r="AN48" s="65"/>
      <c r="AO48" s="66">
        <v>2</v>
      </c>
      <c r="AP48" s="65"/>
      <c r="AQ48" s="66">
        <v>2</v>
      </c>
      <c r="AR48" s="65"/>
      <c r="AS48" s="66">
        <f t="shared" si="30"/>
        <v>11</v>
      </c>
      <c r="AT48" s="65"/>
      <c r="AU48" s="66">
        <v>2</v>
      </c>
      <c r="AV48" s="65"/>
      <c r="AW48" s="66">
        <f t="shared" si="31"/>
        <v>9</v>
      </c>
      <c r="AX48" s="65"/>
      <c r="AY48" s="66">
        <v>2</v>
      </c>
      <c r="AZ48" s="65"/>
      <c r="BA48" s="66">
        <f t="shared" si="32"/>
        <v>7</v>
      </c>
      <c r="BB48" s="65"/>
      <c r="BC48" s="66">
        <v>2</v>
      </c>
      <c r="BD48" s="65"/>
      <c r="BE48" s="66">
        <v>5</v>
      </c>
    </row>
    <row r="49" spans="1:59" ht="15" x14ac:dyDescent="0.3">
      <c r="A49" s="31" t="s">
        <v>68</v>
      </c>
      <c r="B49" s="31"/>
      <c r="C49" s="27">
        <f>E49+G49</f>
        <v>-224</v>
      </c>
      <c r="D49" s="31"/>
      <c r="E49" s="27">
        <v>-168</v>
      </c>
      <c r="F49" s="31"/>
      <c r="G49" s="27">
        <f>I49+K49</f>
        <v>-56</v>
      </c>
      <c r="H49" s="31"/>
      <c r="I49" s="27">
        <v>133</v>
      </c>
      <c r="J49" s="31"/>
      <c r="K49" s="27">
        <f>M49+O49</f>
        <v>-189</v>
      </c>
      <c r="L49" s="31"/>
      <c r="M49" s="27">
        <v>-82</v>
      </c>
      <c r="N49" s="31"/>
      <c r="O49" s="27">
        <v>-107</v>
      </c>
      <c r="P49" s="31"/>
      <c r="Q49" s="27">
        <f t="shared" si="33"/>
        <v>-222</v>
      </c>
      <c r="R49" s="31"/>
      <c r="S49" s="27">
        <v>14</v>
      </c>
      <c r="T49" s="31"/>
      <c r="U49" s="27">
        <f t="shared" si="34"/>
        <v>-236</v>
      </c>
      <c r="V49" s="31"/>
      <c r="W49" s="27">
        <v>-423</v>
      </c>
      <c r="X49" s="31"/>
      <c r="Y49" s="27">
        <f>AA49+AC49</f>
        <v>187</v>
      </c>
      <c r="Z49" s="31"/>
      <c r="AA49" s="27">
        <v>-141</v>
      </c>
      <c r="AB49" s="31"/>
      <c r="AC49" s="27">
        <v>328</v>
      </c>
      <c r="AD49" s="31"/>
      <c r="AE49" s="27">
        <f>AG49+AI49</f>
        <v>290</v>
      </c>
      <c r="AF49" s="31"/>
      <c r="AG49" s="27">
        <v>-143</v>
      </c>
      <c r="AH49" s="31"/>
      <c r="AI49" s="27">
        <f>AK49+AM49</f>
        <v>433</v>
      </c>
      <c r="AJ49" s="31"/>
      <c r="AK49" s="27">
        <v>48</v>
      </c>
      <c r="AL49" s="31"/>
      <c r="AM49" s="27">
        <f>AO49+AQ49</f>
        <v>385</v>
      </c>
      <c r="AN49" s="31"/>
      <c r="AO49" s="27">
        <v>189</v>
      </c>
      <c r="AP49" s="31"/>
      <c r="AQ49" s="27">
        <v>196</v>
      </c>
      <c r="AR49" s="31"/>
      <c r="AS49" s="27">
        <f t="shared" si="30"/>
        <v>-2023</v>
      </c>
      <c r="AT49" s="31"/>
      <c r="AU49" s="27">
        <v>-3854</v>
      </c>
      <c r="AV49" s="31"/>
      <c r="AW49" s="27">
        <f t="shared" si="31"/>
        <v>1831</v>
      </c>
      <c r="AX49" s="31"/>
      <c r="AY49" s="27">
        <v>-26</v>
      </c>
      <c r="AZ49" s="31"/>
      <c r="BA49" s="27">
        <f t="shared" si="32"/>
        <v>1857</v>
      </c>
      <c r="BB49" s="31"/>
      <c r="BC49" s="27">
        <v>69</v>
      </c>
      <c r="BD49" s="31"/>
      <c r="BE49" s="27">
        <v>1788</v>
      </c>
    </row>
    <row r="50" spans="1:59" x14ac:dyDescent="0.3">
      <c r="A50" s="65" t="s">
        <v>5</v>
      </c>
      <c r="B50" s="65"/>
      <c r="C50" s="66">
        <f>E50+G50</f>
        <v>75</v>
      </c>
      <c r="D50" s="65"/>
      <c r="E50" s="66">
        <v>18</v>
      </c>
      <c r="F50" s="65"/>
      <c r="G50" s="66">
        <f>I50+K50</f>
        <v>57</v>
      </c>
      <c r="H50" s="65"/>
      <c r="I50" s="66">
        <v>18</v>
      </c>
      <c r="J50" s="65"/>
      <c r="K50" s="66">
        <f>M50+O50</f>
        <v>39</v>
      </c>
      <c r="L50" s="65"/>
      <c r="M50" s="66">
        <v>19</v>
      </c>
      <c r="N50" s="65"/>
      <c r="O50" s="66">
        <f>12+1+7</f>
        <v>20</v>
      </c>
      <c r="P50" s="65"/>
      <c r="Q50" s="66">
        <f t="shared" si="33"/>
        <v>62</v>
      </c>
      <c r="R50" s="65"/>
      <c r="S50" s="66">
        <v>16</v>
      </c>
      <c r="T50" s="65"/>
      <c r="U50" s="66">
        <f t="shared" si="34"/>
        <v>46</v>
      </c>
      <c r="V50" s="65"/>
      <c r="W50" s="66">
        <v>15</v>
      </c>
      <c r="X50" s="65"/>
      <c r="Y50" s="66">
        <f>AA50+AC50</f>
        <v>31</v>
      </c>
      <c r="Z50" s="65"/>
      <c r="AA50" s="66">
        <v>15</v>
      </c>
      <c r="AB50" s="65"/>
      <c r="AC50" s="66">
        <v>16</v>
      </c>
      <c r="AD50" s="65"/>
      <c r="AE50" s="66">
        <f>AG50+AI50</f>
        <v>67</v>
      </c>
      <c r="AF50" s="65"/>
      <c r="AG50" s="66">
        <v>17</v>
      </c>
      <c r="AH50" s="65"/>
      <c r="AI50" s="66">
        <f>AK50+AM50</f>
        <v>50</v>
      </c>
      <c r="AJ50" s="65"/>
      <c r="AK50" s="66">
        <v>17</v>
      </c>
      <c r="AL50" s="65"/>
      <c r="AM50" s="66">
        <f>AO50+AQ50</f>
        <v>33</v>
      </c>
      <c r="AN50" s="65"/>
      <c r="AO50" s="66">
        <v>18</v>
      </c>
      <c r="AP50" s="65"/>
      <c r="AQ50" s="66">
        <v>15</v>
      </c>
      <c r="AR50" s="65"/>
      <c r="AS50" s="66">
        <f t="shared" si="30"/>
        <v>51</v>
      </c>
      <c r="AT50" s="65"/>
      <c r="AU50" s="66">
        <v>15</v>
      </c>
      <c r="AV50" s="65"/>
      <c r="AW50" s="66">
        <f t="shared" si="31"/>
        <v>36</v>
      </c>
      <c r="AX50" s="65"/>
      <c r="AY50" s="66">
        <v>17</v>
      </c>
      <c r="AZ50" s="65"/>
      <c r="BA50" s="66">
        <f t="shared" si="32"/>
        <v>19</v>
      </c>
      <c r="BB50" s="65"/>
      <c r="BC50" s="66">
        <v>22</v>
      </c>
      <c r="BD50" s="65"/>
      <c r="BE50" s="66">
        <v>-3</v>
      </c>
    </row>
    <row r="51" spans="1:59" s="35" customFormat="1" ht="15.6" customHeight="1" thickBot="1" x14ac:dyDescent="0.35">
      <c r="A51" s="33" t="s">
        <v>69</v>
      </c>
      <c r="B51" s="33"/>
      <c r="C51" s="39">
        <f>SUM(C43:C50)</f>
        <v>862</v>
      </c>
      <c r="D51" s="33"/>
      <c r="E51" s="39">
        <f>SUM(E43:E50)</f>
        <v>179</v>
      </c>
      <c r="F51" s="33"/>
      <c r="G51" s="39">
        <f>SUM(G43:G50)</f>
        <v>683</v>
      </c>
      <c r="H51" s="33"/>
      <c r="I51" s="39">
        <f>SUM(I43:I50)</f>
        <v>187</v>
      </c>
      <c r="J51" s="33"/>
      <c r="K51" s="39">
        <f>SUM(K43:K50)</f>
        <v>496</v>
      </c>
      <c r="L51" s="33"/>
      <c r="M51" s="39">
        <f>SUM(M43:M50)</f>
        <v>138</v>
      </c>
      <c r="N51" s="33"/>
      <c r="O51" s="39">
        <f>SUM(O43:O50)</f>
        <v>358</v>
      </c>
      <c r="P51" s="33"/>
      <c r="Q51" s="39">
        <f>SUM(Q43:Q50)</f>
        <v>852</v>
      </c>
      <c r="R51" s="33"/>
      <c r="S51" s="39">
        <f>SUM(S43:S50)</f>
        <v>208</v>
      </c>
      <c r="T51" s="33"/>
      <c r="U51" s="39">
        <f>SUM(U43:U50)</f>
        <v>644</v>
      </c>
      <c r="V51" s="33"/>
      <c r="W51" s="39">
        <f>SUM(W43:W50)</f>
        <v>234</v>
      </c>
      <c r="X51" s="33"/>
      <c r="Y51" s="39">
        <f>SUM(Y43:Y50)</f>
        <v>410</v>
      </c>
      <c r="Z51" s="33"/>
      <c r="AA51" s="39">
        <f>SUM(AA43:AA50)</f>
        <v>204</v>
      </c>
      <c r="AB51" s="33"/>
      <c r="AC51" s="39">
        <f>SUM(AC43:AC50)</f>
        <v>206</v>
      </c>
      <c r="AD51" s="33"/>
      <c r="AE51" s="39">
        <f>SUM(AE43:AE50)</f>
        <v>860</v>
      </c>
      <c r="AF51" s="33"/>
      <c r="AG51" s="39">
        <f>SUM(AG43:AG50)</f>
        <v>260</v>
      </c>
      <c r="AH51" s="33"/>
      <c r="AI51" s="39">
        <f>SUM(AI43:AI50)</f>
        <v>600</v>
      </c>
      <c r="AJ51" s="33"/>
      <c r="AK51" s="39">
        <f>SUM(AK43:AK50)</f>
        <v>242</v>
      </c>
      <c r="AL51" s="33"/>
      <c r="AM51" s="39">
        <f>SUM(AM43:AM50)</f>
        <v>358</v>
      </c>
      <c r="AN51" s="33"/>
      <c r="AO51" s="39">
        <f>SUM(AO43:AO50)</f>
        <v>169</v>
      </c>
      <c r="AP51" s="33"/>
      <c r="AQ51" s="39">
        <f>SUM(AQ43:AQ50)</f>
        <v>189</v>
      </c>
      <c r="AR51" s="33"/>
      <c r="AS51" s="39">
        <f>SUM(AS43:AS50)</f>
        <v>489</v>
      </c>
      <c r="AT51" s="33"/>
      <c r="AU51" s="39">
        <f>SUM(AU43:AU50)</f>
        <v>116</v>
      </c>
      <c r="AV51" s="33"/>
      <c r="AW51" s="39">
        <f>SUM(AW43:AW50)</f>
        <v>373</v>
      </c>
      <c r="AX51" s="33"/>
      <c r="AY51" s="39">
        <f>SUM(AY43:AY50)</f>
        <v>103</v>
      </c>
      <c r="AZ51" s="33"/>
      <c r="BA51" s="39">
        <f>SUM(BA43:BA50)</f>
        <v>270</v>
      </c>
      <c r="BB51" s="33"/>
      <c r="BC51" s="39">
        <f>SUM(BC43:BC50)</f>
        <v>19</v>
      </c>
      <c r="BD51" s="33"/>
      <c r="BE51" s="39">
        <f>SUM(BE43:BE50)</f>
        <v>251</v>
      </c>
      <c r="BF51" s="34"/>
      <c r="BG51" s="34"/>
    </row>
    <row r="52" spans="1:59" ht="13.5" customHeight="1" thickTop="1" x14ac:dyDescent="0.3">
      <c r="C52" s="30"/>
      <c r="E52" s="30"/>
      <c r="G52" s="30"/>
      <c r="I52" s="30"/>
      <c r="K52" s="30"/>
      <c r="M52" s="30"/>
      <c r="O52" s="30"/>
      <c r="Q52" s="30"/>
      <c r="S52" s="30"/>
      <c r="U52" s="30"/>
      <c r="W52" s="30"/>
      <c r="Y52" s="30"/>
      <c r="AA52" s="30"/>
      <c r="AC52" s="30"/>
      <c r="AE52" s="30"/>
      <c r="AG52" s="30"/>
      <c r="AI52" s="30"/>
      <c r="AK52" s="30"/>
      <c r="AM52" s="30"/>
      <c r="AO52" s="30"/>
      <c r="AQ52" s="30"/>
      <c r="AS52" s="30"/>
      <c r="AU52" s="30"/>
      <c r="AW52" s="30"/>
      <c r="AY52" s="30"/>
      <c r="BA52" s="30"/>
      <c r="BC52" s="30"/>
      <c r="BE52" s="30"/>
    </row>
    <row r="53" spans="1:59" x14ac:dyDescent="0.3">
      <c r="A53" s="25" t="s">
        <v>57</v>
      </c>
      <c r="B53" s="25"/>
      <c r="C53" s="26">
        <f t="shared" ref="C53:C58" si="38">E53+G53</f>
        <v>653</v>
      </c>
      <c r="D53" s="25"/>
      <c r="E53" s="26">
        <v>131</v>
      </c>
      <c r="F53" s="25"/>
      <c r="G53" s="26">
        <f t="shared" ref="G53:G58" si="39">I53+K53</f>
        <v>522</v>
      </c>
      <c r="H53" s="25"/>
      <c r="I53" s="26">
        <v>104</v>
      </c>
      <c r="J53" s="25"/>
      <c r="K53" s="26">
        <f t="shared" ref="K53:K58" si="40">M53+O53</f>
        <v>418</v>
      </c>
      <c r="L53" s="25"/>
      <c r="M53" s="26">
        <v>108</v>
      </c>
      <c r="N53" s="25"/>
      <c r="O53" s="26">
        <v>310</v>
      </c>
      <c r="P53" s="25"/>
      <c r="Q53" s="26">
        <f t="shared" ref="Q53:Q57" si="41">S53+U53</f>
        <v>690</v>
      </c>
      <c r="R53" s="25"/>
      <c r="S53" s="26">
        <v>114</v>
      </c>
      <c r="T53" s="25"/>
      <c r="U53" s="26">
        <f t="shared" ref="U53:U57" si="42">W53+Y53</f>
        <v>576</v>
      </c>
      <c r="V53" s="25"/>
      <c r="W53" s="26">
        <v>235</v>
      </c>
      <c r="X53" s="25"/>
      <c r="Y53" s="26">
        <f t="shared" ref="Y53:Y57" si="43">AA53+AC53</f>
        <v>341</v>
      </c>
      <c r="Z53" s="25"/>
      <c r="AA53" s="26">
        <v>181</v>
      </c>
      <c r="AB53" s="25"/>
      <c r="AC53" s="26">
        <v>160</v>
      </c>
      <c r="AD53" s="25"/>
      <c r="AE53" s="26">
        <f t="shared" ref="AE53:AE57" si="44">AG53+AI53</f>
        <v>660</v>
      </c>
      <c r="AF53" s="25"/>
      <c r="AG53" s="26">
        <v>204</v>
      </c>
      <c r="AH53" s="25"/>
      <c r="AI53" s="26">
        <f t="shared" ref="AI53:AI57" si="45">AK53+AM53</f>
        <v>456</v>
      </c>
      <c r="AJ53" s="25"/>
      <c r="AK53" s="26">
        <v>182</v>
      </c>
      <c r="AL53" s="25"/>
      <c r="AM53" s="26">
        <f t="shared" ref="AM53:AM57" si="46">AO53+AQ53</f>
        <v>274</v>
      </c>
      <c r="AN53" s="25"/>
      <c r="AO53" s="26">
        <v>127</v>
      </c>
      <c r="AP53" s="25"/>
      <c r="AQ53" s="26">
        <v>147</v>
      </c>
      <c r="AR53" s="25"/>
      <c r="AS53" s="26">
        <f t="shared" ref="AS53:AS57" si="47">SUM(AU53:AW53)</f>
        <v>106</v>
      </c>
      <c r="AT53" s="25"/>
      <c r="AU53" s="26">
        <v>-35</v>
      </c>
      <c r="AV53" s="25"/>
      <c r="AW53" s="26">
        <f t="shared" ref="AW53:AW57" si="48">SUM(AY53:BA53)</f>
        <v>141</v>
      </c>
      <c r="AX53" s="25"/>
      <c r="AY53" s="26">
        <v>48</v>
      </c>
      <c r="AZ53" s="25"/>
      <c r="BA53" s="26">
        <f t="shared" ref="BA53:BA57" si="49">SUM(BC53:BE53)</f>
        <v>93</v>
      </c>
      <c r="BB53" s="25"/>
      <c r="BC53" s="26">
        <v>-135</v>
      </c>
      <c r="BD53" s="25"/>
      <c r="BE53" s="26">
        <v>228</v>
      </c>
    </row>
    <row r="54" spans="1:59" x14ac:dyDescent="0.3">
      <c r="A54" s="29" t="s">
        <v>154</v>
      </c>
      <c r="B54" s="29"/>
      <c r="C54" s="30">
        <f t="shared" si="38"/>
        <v>49</v>
      </c>
      <c r="D54" s="29"/>
      <c r="E54" s="30">
        <v>1</v>
      </c>
      <c r="F54" s="29"/>
      <c r="G54" s="30">
        <f t="shared" si="39"/>
        <v>48</v>
      </c>
      <c r="H54" s="29"/>
      <c r="I54" s="30">
        <v>23</v>
      </c>
      <c r="J54" s="29"/>
      <c r="K54" s="30">
        <f t="shared" si="40"/>
        <v>25</v>
      </c>
      <c r="L54" s="29"/>
      <c r="M54" s="30">
        <v>2</v>
      </c>
      <c r="N54" s="29"/>
      <c r="O54" s="30">
        <v>23</v>
      </c>
      <c r="P54" s="29"/>
      <c r="Q54" s="30">
        <f t="shared" si="41"/>
        <v>50</v>
      </c>
      <c r="R54" s="29"/>
      <c r="S54" s="30">
        <v>2</v>
      </c>
      <c r="T54" s="29"/>
      <c r="U54" s="30">
        <f t="shared" si="42"/>
        <v>48</v>
      </c>
      <c r="V54" s="29"/>
      <c r="W54" s="30">
        <v>23</v>
      </c>
      <c r="X54" s="29"/>
      <c r="Y54" s="30">
        <f t="shared" si="43"/>
        <v>25</v>
      </c>
      <c r="Z54" s="29"/>
      <c r="AA54" s="30">
        <v>2</v>
      </c>
      <c r="AB54" s="29"/>
      <c r="AC54" s="30">
        <v>23</v>
      </c>
      <c r="AD54" s="29"/>
      <c r="AE54" s="30">
        <f t="shared" si="44"/>
        <v>31</v>
      </c>
      <c r="AF54" s="29"/>
      <c r="AG54" s="30">
        <v>2</v>
      </c>
      <c r="AH54" s="29"/>
      <c r="AI54" s="30">
        <f t="shared" si="45"/>
        <v>29</v>
      </c>
      <c r="AJ54" s="29"/>
      <c r="AK54" s="30">
        <v>24</v>
      </c>
      <c r="AL54" s="29"/>
      <c r="AM54" s="30">
        <f t="shared" si="46"/>
        <v>5</v>
      </c>
      <c r="AN54" s="29"/>
      <c r="AO54" s="30">
        <v>2</v>
      </c>
      <c r="AP54" s="29"/>
      <c r="AQ54" s="30">
        <v>3</v>
      </c>
      <c r="AR54" s="29"/>
      <c r="AS54" s="30">
        <f t="shared" si="47"/>
        <v>95</v>
      </c>
      <c r="AT54" s="29"/>
      <c r="AU54" s="30">
        <v>15</v>
      </c>
      <c r="AV54" s="29"/>
      <c r="AW54" s="30">
        <f t="shared" si="48"/>
        <v>80</v>
      </c>
      <c r="AX54" s="29"/>
      <c r="AY54" s="30">
        <v>21</v>
      </c>
      <c r="AZ54" s="29"/>
      <c r="BA54" s="30">
        <f t="shared" si="49"/>
        <v>59</v>
      </c>
      <c r="BB54" s="29"/>
      <c r="BC54" s="30">
        <v>10</v>
      </c>
      <c r="BD54" s="29"/>
      <c r="BE54" s="30">
        <v>49</v>
      </c>
    </row>
    <row r="55" spans="1:59" x14ac:dyDescent="0.3">
      <c r="A55" s="31" t="s">
        <v>134</v>
      </c>
      <c r="B55" s="31"/>
      <c r="C55" s="27">
        <f t="shared" si="38"/>
        <v>121</v>
      </c>
      <c r="D55" s="31"/>
      <c r="E55" s="27">
        <v>41</v>
      </c>
      <c r="F55" s="31"/>
      <c r="G55" s="27">
        <f t="shared" si="39"/>
        <v>80</v>
      </c>
      <c r="H55" s="31"/>
      <c r="I55" s="27">
        <v>29</v>
      </c>
      <c r="J55" s="31"/>
      <c r="K55" s="27">
        <f t="shared" si="40"/>
        <v>51</v>
      </c>
      <c r="L55" s="31"/>
      <c r="M55" s="27">
        <v>51</v>
      </c>
      <c r="N55" s="31"/>
      <c r="O55" s="27">
        <v>0</v>
      </c>
      <c r="P55" s="31"/>
      <c r="Q55" s="27">
        <f t="shared" si="41"/>
        <v>20</v>
      </c>
      <c r="R55" s="31"/>
      <c r="S55" s="27">
        <v>0</v>
      </c>
      <c r="T55" s="31"/>
      <c r="U55" s="27">
        <f t="shared" si="42"/>
        <v>20</v>
      </c>
      <c r="V55" s="31"/>
      <c r="W55" s="27">
        <v>0</v>
      </c>
      <c r="X55" s="31"/>
      <c r="Y55" s="27">
        <f t="shared" si="43"/>
        <v>20</v>
      </c>
      <c r="Z55" s="31"/>
      <c r="AA55" s="27">
        <v>20</v>
      </c>
      <c r="AB55" s="31"/>
      <c r="AC55" s="27">
        <v>0</v>
      </c>
      <c r="AD55" s="31"/>
      <c r="AE55" s="27">
        <f t="shared" si="44"/>
        <v>0</v>
      </c>
      <c r="AF55" s="31"/>
      <c r="AG55" s="27">
        <v>0</v>
      </c>
      <c r="AH55" s="31"/>
      <c r="AI55" s="27">
        <f t="shared" si="45"/>
        <v>0</v>
      </c>
      <c r="AJ55" s="31"/>
      <c r="AK55" s="27">
        <v>0</v>
      </c>
      <c r="AL55" s="31"/>
      <c r="AM55" s="27">
        <f t="shared" si="46"/>
        <v>0</v>
      </c>
      <c r="AN55" s="31"/>
      <c r="AO55" s="27">
        <v>0</v>
      </c>
      <c r="AP55" s="31"/>
      <c r="AQ55" s="27">
        <v>0</v>
      </c>
      <c r="AR55" s="31"/>
      <c r="AS55" s="27">
        <f t="shared" si="47"/>
        <v>0</v>
      </c>
      <c r="AT55" s="31"/>
      <c r="AU55" s="27">
        <v>0</v>
      </c>
      <c r="AV55" s="31"/>
      <c r="AW55" s="27">
        <f t="shared" si="48"/>
        <v>0</v>
      </c>
      <c r="AX55" s="31"/>
      <c r="AY55" s="27">
        <v>0</v>
      </c>
      <c r="AZ55" s="31"/>
      <c r="BA55" s="27">
        <f t="shared" si="49"/>
        <v>0</v>
      </c>
      <c r="BB55" s="31"/>
      <c r="BC55" s="27">
        <v>0</v>
      </c>
      <c r="BD55" s="31"/>
      <c r="BE55" s="27">
        <v>0</v>
      </c>
    </row>
    <row r="56" spans="1:59" x14ac:dyDescent="0.3">
      <c r="A56" s="65" t="s">
        <v>8</v>
      </c>
      <c r="B56" s="65"/>
      <c r="C56" s="66">
        <f t="shared" si="38"/>
        <v>3</v>
      </c>
      <c r="D56" s="65"/>
      <c r="E56" s="66">
        <v>1</v>
      </c>
      <c r="F56" s="65"/>
      <c r="G56" s="66">
        <f t="shared" si="39"/>
        <v>2</v>
      </c>
      <c r="H56" s="65"/>
      <c r="I56" s="66">
        <v>0</v>
      </c>
      <c r="J56" s="65"/>
      <c r="K56" s="66">
        <f t="shared" si="40"/>
        <v>2</v>
      </c>
      <c r="L56" s="65"/>
      <c r="M56" s="66">
        <v>1</v>
      </c>
      <c r="N56" s="65"/>
      <c r="O56" s="66">
        <v>1</v>
      </c>
      <c r="P56" s="65"/>
      <c r="Q56" s="66">
        <f t="shared" si="41"/>
        <v>4</v>
      </c>
      <c r="R56" s="65"/>
      <c r="S56" s="66">
        <v>1</v>
      </c>
      <c r="T56" s="65"/>
      <c r="U56" s="66">
        <f t="shared" si="42"/>
        <v>3</v>
      </c>
      <c r="V56" s="65"/>
      <c r="W56" s="66">
        <v>1</v>
      </c>
      <c r="X56" s="65"/>
      <c r="Y56" s="66">
        <f t="shared" si="43"/>
        <v>2</v>
      </c>
      <c r="Z56" s="65"/>
      <c r="AA56" s="66">
        <v>1</v>
      </c>
      <c r="AB56" s="65"/>
      <c r="AC56" s="66">
        <v>1</v>
      </c>
      <c r="AD56" s="65"/>
      <c r="AE56" s="66">
        <f t="shared" si="44"/>
        <v>7</v>
      </c>
      <c r="AF56" s="65"/>
      <c r="AG56" s="66">
        <v>1</v>
      </c>
      <c r="AH56" s="65"/>
      <c r="AI56" s="66">
        <f t="shared" si="45"/>
        <v>6</v>
      </c>
      <c r="AJ56" s="65"/>
      <c r="AK56" s="66">
        <v>2</v>
      </c>
      <c r="AL56" s="65"/>
      <c r="AM56" s="66">
        <f t="shared" si="46"/>
        <v>4</v>
      </c>
      <c r="AN56" s="65"/>
      <c r="AO56" s="66">
        <v>2</v>
      </c>
      <c r="AP56" s="65"/>
      <c r="AQ56" s="66">
        <v>2</v>
      </c>
      <c r="AR56" s="65"/>
      <c r="AS56" s="66">
        <f t="shared" si="47"/>
        <v>11</v>
      </c>
      <c r="AT56" s="65"/>
      <c r="AU56" s="66">
        <v>2</v>
      </c>
      <c r="AV56" s="65"/>
      <c r="AW56" s="66">
        <f t="shared" si="48"/>
        <v>9</v>
      </c>
      <c r="AX56" s="65"/>
      <c r="AY56" s="66">
        <v>2</v>
      </c>
      <c r="AZ56" s="65"/>
      <c r="BA56" s="66">
        <f t="shared" si="49"/>
        <v>7</v>
      </c>
      <c r="BB56" s="65"/>
      <c r="BC56" s="66">
        <v>2</v>
      </c>
      <c r="BD56" s="65"/>
      <c r="BE56" s="66">
        <v>5</v>
      </c>
    </row>
    <row r="57" spans="1:59" x14ac:dyDescent="0.3">
      <c r="A57" s="31" t="s">
        <v>74</v>
      </c>
      <c r="B57" s="31"/>
      <c r="C57" s="27">
        <f t="shared" si="38"/>
        <v>57</v>
      </c>
      <c r="D57" s="31"/>
      <c r="E57" s="27">
        <v>12</v>
      </c>
      <c r="F57" s="31"/>
      <c r="G57" s="27">
        <f t="shared" si="39"/>
        <v>45</v>
      </c>
      <c r="H57" s="31"/>
      <c r="I57" s="27">
        <v>36</v>
      </c>
      <c r="J57" s="31"/>
      <c r="K57" s="27">
        <f t="shared" si="40"/>
        <v>9</v>
      </c>
      <c r="L57" s="31"/>
      <c r="M57" s="27">
        <v>-19</v>
      </c>
      <c r="N57" s="31"/>
      <c r="O57" s="27">
        <v>28</v>
      </c>
      <c r="P57" s="31"/>
      <c r="Q57" s="27">
        <f t="shared" si="41"/>
        <v>92</v>
      </c>
      <c r="R57" s="31"/>
      <c r="S57" s="27">
        <f>91+3</f>
        <v>94</v>
      </c>
      <c r="T57" s="31"/>
      <c r="U57" s="27">
        <f t="shared" si="42"/>
        <v>-2</v>
      </c>
      <c r="V57" s="31"/>
      <c r="W57" s="27">
        <f>-25+1</f>
        <v>-24</v>
      </c>
      <c r="X57" s="31"/>
      <c r="Y57" s="27">
        <f t="shared" si="43"/>
        <v>22</v>
      </c>
      <c r="Z57" s="31"/>
      <c r="AA57" s="27">
        <v>0</v>
      </c>
      <c r="AB57" s="31"/>
      <c r="AC57" s="27">
        <v>22</v>
      </c>
      <c r="AD57" s="31"/>
      <c r="AE57" s="27">
        <f t="shared" si="44"/>
        <v>162</v>
      </c>
      <c r="AF57" s="31"/>
      <c r="AG57" s="27">
        <v>53</v>
      </c>
      <c r="AH57" s="31"/>
      <c r="AI57" s="27">
        <f t="shared" si="45"/>
        <v>109</v>
      </c>
      <c r="AJ57" s="31"/>
      <c r="AK57" s="27">
        <v>34</v>
      </c>
      <c r="AL57" s="31"/>
      <c r="AM57" s="27">
        <f t="shared" si="46"/>
        <v>75</v>
      </c>
      <c r="AN57" s="31"/>
      <c r="AO57" s="27">
        <v>38</v>
      </c>
      <c r="AP57" s="31"/>
      <c r="AQ57" s="27">
        <v>37</v>
      </c>
      <c r="AR57" s="31"/>
      <c r="AS57" s="27">
        <f t="shared" si="47"/>
        <v>277</v>
      </c>
      <c r="AT57" s="31"/>
      <c r="AU57" s="27">
        <v>134</v>
      </c>
      <c r="AV57" s="31"/>
      <c r="AW57" s="27">
        <f t="shared" si="48"/>
        <v>143</v>
      </c>
      <c r="AX57" s="31"/>
      <c r="AY57" s="27">
        <v>32</v>
      </c>
      <c r="AZ57" s="31"/>
      <c r="BA57" s="27">
        <f t="shared" si="49"/>
        <v>111</v>
      </c>
      <c r="BB57" s="31"/>
      <c r="BC57" s="27">
        <v>142</v>
      </c>
      <c r="BD57" s="31"/>
      <c r="BE57" s="27">
        <v>-31</v>
      </c>
    </row>
    <row r="58" spans="1:59" s="55" customFormat="1" x14ac:dyDescent="0.3">
      <c r="A58" s="29" t="s">
        <v>155</v>
      </c>
      <c r="B58" s="29"/>
      <c r="C58" s="66">
        <f t="shared" si="38"/>
        <v>-21</v>
      </c>
      <c r="D58" s="65"/>
      <c r="E58" s="66">
        <v>-7</v>
      </c>
      <c r="F58" s="29"/>
      <c r="G58" s="66">
        <f t="shared" si="39"/>
        <v>-14</v>
      </c>
      <c r="H58" s="65"/>
      <c r="I58" s="66">
        <v>-5</v>
      </c>
      <c r="J58" s="29"/>
      <c r="K58" s="66">
        <f t="shared" si="40"/>
        <v>-9</v>
      </c>
      <c r="L58" s="65"/>
      <c r="M58" s="66">
        <v>-5</v>
      </c>
      <c r="N58" s="29"/>
      <c r="O58" s="66">
        <v>-4</v>
      </c>
      <c r="P58" s="29"/>
      <c r="Q58" s="66">
        <f t="shared" ref="Q58" si="50">S58+U58</f>
        <v>-4</v>
      </c>
      <c r="R58" s="65"/>
      <c r="S58" s="66">
        <v>-3</v>
      </c>
      <c r="T58" s="65"/>
      <c r="U58" s="66">
        <f t="shared" ref="U58" si="51">W58+Y58</f>
        <v>-1</v>
      </c>
      <c r="V58" s="65"/>
      <c r="W58" s="66">
        <v>-1</v>
      </c>
      <c r="X58" s="65"/>
      <c r="Y58" s="66">
        <f t="shared" ref="Y58" si="52">AA58+AC58</f>
        <v>0</v>
      </c>
      <c r="Z58" s="65"/>
      <c r="AA58" s="66">
        <v>0</v>
      </c>
      <c r="AB58" s="65"/>
      <c r="AC58" s="66">
        <v>0</v>
      </c>
      <c r="AD58" s="65"/>
      <c r="AE58" s="66"/>
      <c r="AF58" s="65"/>
      <c r="AG58" s="66"/>
      <c r="AH58" s="65"/>
      <c r="AI58" s="66"/>
      <c r="AJ58" s="65"/>
      <c r="AK58" s="66"/>
      <c r="AL58" s="65"/>
      <c r="AM58" s="66"/>
      <c r="AN58" s="65"/>
      <c r="AO58" s="66"/>
      <c r="AP58" s="65"/>
      <c r="AQ58" s="66"/>
      <c r="AR58" s="65"/>
      <c r="AS58" s="66"/>
      <c r="AT58" s="65"/>
      <c r="AU58" s="66"/>
      <c r="AV58" s="65"/>
      <c r="AW58" s="66"/>
      <c r="AX58" s="65"/>
      <c r="AY58" s="66"/>
      <c r="AZ58" s="65"/>
      <c r="BA58" s="66"/>
      <c r="BB58" s="65"/>
      <c r="BC58" s="66"/>
      <c r="BD58" s="65"/>
      <c r="BE58" s="66"/>
      <c r="BF58" s="52"/>
      <c r="BG58" s="52"/>
    </row>
    <row r="59" spans="1:59" s="35" customFormat="1" ht="16.2" customHeight="1" thickBot="1" x14ac:dyDescent="0.35">
      <c r="A59" s="33" t="s">
        <v>69</v>
      </c>
      <c r="B59" s="73"/>
      <c r="C59" s="39">
        <f>SUM(C53:C58)</f>
        <v>862</v>
      </c>
      <c r="D59" s="33"/>
      <c r="E59" s="39">
        <f>SUM(E53:E58)</f>
        <v>179</v>
      </c>
      <c r="F59" s="73"/>
      <c r="G59" s="39">
        <f>SUM(G53:G58)</f>
        <v>683</v>
      </c>
      <c r="H59" s="33"/>
      <c r="I59" s="39">
        <f>SUM(I53:I58)</f>
        <v>187</v>
      </c>
      <c r="J59" s="33"/>
      <c r="K59" s="39">
        <f>SUM(K53:K58)</f>
        <v>496</v>
      </c>
      <c r="L59" s="33"/>
      <c r="M59" s="39">
        <f>SUM(M53:M58)</f>
        <v>138</v>
      </c>
      <c r="N59" s="33"/>
      <c r="O59" s="39">
        <f>SUM(O53:O58)</f>
        <v>358</v>
      </c>
      <c r="P59" s="33"/>
      <c r="Q59" s="39">
        <f>SUM(Q53:Q58)</f>
        <v>852</v>
      </c>
      <c r="R59" s="33"/>
      <c r="S59" s="39">
        <f>SUM(S53:S58)</f>
        <v>208</v>
      </c>
      <c r="T59" s="33"/>
      <c r="U59" s="39">
        <f>SUM(U53:U58)</f>
        <v>644</v>
      </c>
      <c r="V59" s="33"/>
      <c r="W59" s="39">
        <f>SUM(W53:W58)</f>
        <v>234</v>
      </c>
      <c r="X59" s="33"/>
      <c r="Y59" s="39">
        <f>SUM(Y53:Y58)</f>
        <v>410</v>
      </c>
      <c r="Z59" s="33"/>
      <c r="AA59" s="39">
        <f>SUM(AA53:AA58)</f>
        <v>204</v>
      </c>
      <c r="AB59" s="33"/>
      <c r="AC59" s="39">
        <f>SUM(AC53:AC58)</f>
        <v>206</v>
      </c>
      <c r="AD59" s="33"/>
      <c r="AE59" s="39">
        <f>SUM(AE53:AE58)</f>
        <v>860</v>
      </c>
      <c r="AF59" s="33"/>
      <c r="AG59" s="39">
        <f>SUM(AG53:AG58)</f>
        <v>260</v>
      </c>
      <c r="AH59" s="33"/>
      <c r="AI59" s="39">
        <f>SUM(AI53:AI58)</f>
        <v>600</v>
      </c>
      <c r="AJ59" s="33"/>
      <c r="AK59" s="39">
        <f>SUM(AK53:AK58)</f>
        <v>242</v>
      </c>
      <c r="AL59" s="33"/>
      <c r="AM59" s="39">
        <f>SUM(AM53:AM58)</f>
        <v>358</v>
      </c>
      <c r="AN59" s="33"/>
      <c r="AO59" s="39">
        <f>SUM(AO53:AO58)</f>
        <v>169</v>
      </c>
      <c r="AP59" s="33"/>
      <c r="AQ59" s="39">
        <f>SUM(AQ53:AQ58)</f>
        <v>189</v>
      </c>
      <c r="AR59" s="33"/>
      <c r="AS59" s="39">
        <f>SUM(AS53:AS58)</f>
        <v>489</v>
      </c>
      <c r="AT59" s="33"/>
      <c r="AU59" s="39">
        <f>SUM(AU53:AU58)</f>
        <v>116</v>
      </c>
      <c r="AV59" s="33"/>
      <c r="AW59" s="39">
        <f>SUM(AW53:AW58)</f>
        <v>373</v>
      </c>
      <c r="AX59" s="33"/>
      <c r="AY59" s="39">
        <f>SUM(AY53:AY58)</f>
        <v>103</v>
      </c>
      <c r="AZ59" s="33"/>
      <c r="BA59" s="39">
        <f>SUM(BA53:BA58)</f>
        <v>270</v>
      </c>
      <c r="BB59" s="33"/>
      <c r="BC59" s="39">
        <f>SUM(BC53:BC58)</f>
        <v>19</v>
      </c>
      <c r="BD59" s="33"/>
      <c r="BE59" s="39">
        <f>SUM(BE53:BE58)</f>
        <v>251</v>
      </c>
      <c r="BF59" s="49"/>
      <c r="BG59" s="34"/>
    </row>
    <row r="60" spans="1:59" ht="14.55" customHeight="1" thickTop="1" x14ac:dyDescent="0.3">
      <c r="A60" s="49" t="s">
        <v>77</v>
      </c>
      <c r="B60" s="49"/>
      <c r="C60" s="74">
        <v>27.51</v>
      </c>
      <c r="D60" s="49"/>
      <c r="E60" s="74">
        <v>23.57</v>
      </c>
      <c r="F60" s="49"/>
      <c r="G60" s="74">
        <v>28.78</v>
      </c>
      <c r="H60" s="49"/>
      <c r="I60" s="74">
        <v>23.81</v>
      </c>
      <c r="J60" s="49"/>
      <c r="K60" s="74">
        <v>31.23</v>
      </c>
      <c r="L60" s="49"/>
      <c r="M60" s="74">
        <v>17.59</v>
      </c>
      <c r="N60" s="49"/>
      <c r="O60" s="74">
        <v>44.55</v>
      </c>
      <c r="P60" s="49"/>
      <c r="Q60" s="74">
        <v>25.77</v>
      </c>
      <c r="R60" s="49"/>
      <c r="S60" s="74">
        <v>24.94</v>
      </c>
      <c r="T60" s="49"/>
      <c r="U60" s="74">
        <v>26.06</v>
      </c>
      <c r="V60" s="49"/>
      <c r="W60" s="74">
        <v>27.63</v>
      </c>
      <c r="X60" s="49"/>
      <c r="Y60" s="74">
        <v>25.24</v>
      </c>
      <c r="Z60" s="49"/>
      <c r="AA60" s="74">
        <v>24.61</v>
      </c>
      <c r="AB60" s="49"/>
      <c r="AC60" s="74">
        <v>25.89</v>
      </c>
      <c r="AD60" s="49"/>
      <c r="AE60" s="74">
        <v>23.65</v>
      </c>
      <c r="AF60" s="49"/>
      <c r="AG60" s="74">
        <v>29.22</v>
      </c>
      <c r="AH60" s="49"/>
      <c r="AI60" s="74">
        <v>21.85</v>
      </c>
      <c r="AJ60" s="49"/>
      <c r="AK60" s="74">
        <v>25.83</v>
      </c>
      <c r="AL60" s="49"/>
      <c r="AM60" s="74">
        <v>19.78</v>
      </c>
      <c r="AN60" s="49"/>
      <c r="AO60" s="74">
        <v>18.48</v>
      </c>
      <c r="AP60" s="49"/>
      <c r="AQ60" s="74">
        <v>21.12</v>
      </c>
      <c r="AR60" s="49"/>
      <c r="AS60" s="74">
        <v>12.09</v>
      </c>
      <c r="AT60" s="49"/>
      <c r="AU60" s="74">
        <v>12.25</v>
      </c>
      <c r="AV60" s="49"/>
      <c r="AW60" s="74">
        <v>12.04</v>
      </c>
      <c r="AX60" s="49"/>
      <c r="AY60" s="74">
        <v>10.61</v>
      </c>
      <c r="AZ60" s="49"/>
      <c r="BA60" s="74">
        <v>12.69</v>
      </c>
      <c r="BB60" s="49"/>
      <c r="BC60" s="74">
        <v>1.86</v>
      </c>
      <c r="BD60" s="49"/>
      <c r="BE60" s="74">
        <v>22.72</v>
      </c>
    </row>
    <row r="61" spans="1:59" ht="4.2" customHeight="1" x14ac:dyDescent="0.3"/>
    <row r="62" spans="1:59" ht="11.55" customHeight="1" x14ac:dyDescent="0.3">
      <c r="A62" s="107" t="s">
        <v>70</v>
      </c>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row>
    <row r="63" spans="1:59" s="35" customFormat="1" ht="15.6" x14ac:dyDescent="0.3">
      <c r="A63" s="22"/>
      <c r="B63" s="22"/>
      <c r="C63" s="22"/>
      <c r="D63" s="22"/>
      <c r="E63" s="22"/>
      <c r="F63" s="22"/>
      <c r="G63" s="22"/>
      <c r="H63" s="22"/>
      <c r="I63" s="22"/>
      <c r="J63" s="22"/>
      <c r="K63" s="96"/>
      <c r="L63" s="22"/>
      <c r="M63" s="97"/>
      <c r="N63" s="22"/>
      <c r="O63" s="98"/>
      <c r="P63" s="22"/>
      <c r="Q63" s="98"/>
      <c r="R63" s="22"/>
      <c r="S63" s="98"/>
      <c r="T63" s="22"/>
      <c r="U63" s="22"/>
      <c r="V63" s="22"/>
      <c r="W63" s="98"/>
      <c r="X63" s="22"/>
      <c r="Y63" s="22"/>
      <c r="Z63" s="22"/>
      <c r="AA63" s="99"/>
      <c r="AB63" s="22"/>
      <c r="AC63" s="22"/>
      <c r="AD63" s="22"/>
      <c r="AE63" s="22"/>
      <c r="AF63" s="22"/>
      <c r="AG63" s="22"/>
      <c r="AH63" s="22"/>
      <c r="AI63" s="22"/>
      <c r="AJ63" s="22"/>
      <c r="AK63" s="22"/>
      <c r="AL63" s="22"/>
      <c r="AM63" s="22"/>
      <c r="AN63" s="22"/>
      <c r="AO63" s="22"/>
      <c r="AP63" s="22"/>
      <c r="AQ63" s="58"/>
      <c r="AR63" s="22"/>
      <c r="AS63" s="22"/>
      <c r="AT63" s="22"/>
      <c r="AU63" s="22"/>
      <c r="AV63" s="22"/>
      <c r="AW63" s="22"/>
      <c r="AX63" s="22"/>
      <c r="AY63" s="22"/>
      <c r="AZ63" s="22"/>
      <c r="BA63" s="22"/>
      <c r="BB63" s="22"/>
      <c r="BC63" s="22"/>
      <c r="BD63" s="22"/>
      <c r="BE63" s="22"/>
      <c r="BF63" s="34"/>
      <c r="BG63" s="34"/>
    </row>
    <row r="64" spans="1:59" ht="14.4" thickBot="1" x14ac:dyDescent="0.35">
      <c r="A64" s="20" t="s">
        <v>73</v>
      </c>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row>
    <row r="65" spans="1:59" ht="43.05" customHeight="1" thickTop="1" x14ac:dyDescent="0.3">
      <c r="A65" s="105" t="s">
        <v>166</v>
      </c>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row>
    <row r="66" spans="1:59" ht="6" customHeight="1" x14ac:dyDescent="0.3">
      <c r="A66" s="54"/>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row>
    <row r="67" spans="1:59" x14ac:dyDescent="0.3">
      <c r="A67" s="23" t="s">
        <v>58</v>
      </c>
      <c r="B67" s="23"/>
      <c r="C67" s="24" t="s">
        <v>182</v>
      </c>
      <c r="D67" s="23"/>
      <c r="E67" s="24" t="s">
        <v>183</v>
      </c>
      <c r="F67" s="23"/>
      <c r="G67" s="24" t="s">
        <v>177</v>
      </c>
      <c r="H67" s="23"/>
      <c r="I67" s="24" t="s">
        <v>178</v>
      </c>
      <c r="J67" s="23"/>
      <c r="K67" s="24" t="s">
        <v>170</v>
      </c>
      <c r="L67" s="23"/>
      <c r="M67" s="24" t="s">
        <v>171</v>
      </c>
      <c r="N67" s="23"/>
      <c r="O67" s="24" t="s">
        <v>157</v>
      </c>
      <c r="P67" s="23"/>
      <c r="Q67" s="24" t="s">
        <v>151</v>
      </c>
      <c r="R67" s="23"/>
      <c r="S67" s="24" t="s">
        <v>152</v>
      </c>
      <c r="T67" s="23"/>
      <c r="U67" s="24" t="s">
        <v>138</v>
      </c>
      <c r="V67" s="23"/>
      <c r="W67" s="24" t="s">
        <v>139</v>
      </c>
      <c r="X67" s="23"/>
      <c r="Y67" s="24" t="s">
        <v>133</v>
      </c>
      <c r="Z67" s="23"/>
      <c r="AA67" s="24" t="s">
        <v>132</v>
      </c>
      <c r="AB67" s="23"/>
      <c r="AC67" s="24" t="s">
        <v>131</v>
      </c>
      <c r="AD67" s="23"/>
      <c r="AE67" s="24" t="s">
        <v>124</v>
      </c>
      <c r="AF67" s="23"/>
      <c r="AG67" s="24" t="s">
        <v>123</v>
      </c>
      <c r="AH67" s="23"/>
      <c r="AI67" s="24" t="s">
        <v>121</v>
      </c>
      <c r="AJ67" s="23"/>
      <c r="AK67" s="24" t="s">
        <v>122</v>
      </c>
      <c r="AL67" s="23"/>
      <c r="AM67" s="24" t="s">
        <v>120</v>
      </c>
      <c r="AN67" s="23"/>
      <c r="AO67" s="24" t="s">
        <v>119</v>
      </c>
      <c r="AP67" s="23"/>
      <c r="AQ67" s="24" t="s">
        <v>110</v>
      </c>
      <c r="AR67" s="23"/>
      <c r="AS67" s="24" t="s">
        <v>94</v>
      </c>
      <c r="AT67" s="23"/>
      <c r="AU67" s="24" t="s">
        <v>93</v>
      </c>
      <c r="AV67" s="23"/>
      <c r="AW67" s="24" t="s">
        <v>92</v>
      </c>
      <c r="AX67" s="23"/>
      <c r="AY67" s="24" t="s">
        <v>85</v>
      </c>
      <c r="AZ67" s="23"/>
      <c r="BA67" s="24" t="s">
        <v>91</v>
      </c>
      <c r="BB67" s="23"/>
      <c r="BC67" s="24" t="s">
        <v>84</v>
      </c>
      <c r="BD67" s="23"/>
      <c r="BE67" s="24" t="s">
        <v>83</v>
      </c>
    </row>
    <row r="68" spans="1:59" x14ac:dyDescent="0.3">
      <c r="A68" s="25" t="s">
        <v>49</v>
      </c>
      <c r="B68" s="25"/>
      <c r="C68" s="26">
        <f>E68+G68</f>
        <v>653</v>
      </c>
      <c r="D68" s="25"/>
      <c r="E68" s="26">
        <v>131</v>
      </c>
      <c r="F68" s="25"/>
      <c r="G68" s="26">
        <f>I68+K68</f>
        <v>522</v>
      </c>
      <c r="H68" s="25"/>
      <c r="I68" s="26">
        <v>104</v>
      </c>
      <c r="J68" s="25"/>
      <c r="K68" s="26">
        <f>M68+O68</f>
        <v>418</v>
      </c>
      <c r="L68" s="25"/>
      <c r="M68" s="26">
        <v>108</v>
      </c>
      <c r="N68" s="25"/>
      <c r="O68" s="26">
        <v>310</v>
      </c>
      <c r="P68" s="25"/>
      <c r="Q68" s="26">
        <f>S68+U68</f>
        <v>690</v>
      </c>
      <c r="R68" s="25"/>
      <c r="S68" s="26">
        <v>114</v>
      </c>
      <c r="T68" s="25"/>
      <c r="U68" s="26">
        <f>W68+Y68</f>
        <v>576</v>
      </c>
      <c r="V68" s="25"/>
      <c r="W68" s="26">
        <v>235</v>
      </c>
      <c r="X68" s="25"/>
      <c r="Y68" s="26">
        <f>AA68+AC68</f>
        <v>341</v>
      </c>
      <c r="Z68" s="25"/>
      <c r="AA68" s="26">
        <v>181</v>
      </c>
      <c r="AB68" s="25"/>
      <c r="AC68" s="26">
        <v>160</v>
      </c>
      <c r="AD68" s="25"/>
      <c r="AE68" s="26">
        <f>AG68+AI68</f>
        <v>660</v>
      </c>
      <c r="AF68" s="25"/>
      <c r="AG68" s="26">
        <v>204</v>
      </c>
      <c r="AH68" s="25"/>
      <c r="AI68" s="26">
        <f>AK68+AM68</f>
        <v>456</v>
      </c>
      <c r="AJ68" s="25"/>
      <c r="AK68" s="26">
        <v>182</v>
      </c>
      <c r="AL68" s="25"/>
      <c r="AM68" s="26">
        <f>AO68+AQ68</f>
        <v>274</v>
      </c>
      <c r="AN68" s="25"/>
      <c r="AO68" s="26">
        <v>127</v>
      </c>
      <c r="AP68" s="25"/>
      <c r="AQ68" s="26">
        <f>147</f>
        <v>147</v>
      </c>
      <c r="AR68" s="25"/>
      <c r="AS68" s="26">
        <f>SUM(AU68:AW68)</f>
        <v>106</v>
      </c>
      <c r="AT68" s="25"/>
      <c r="AU68" s="26">
        <v>-35</v>
      </c>
      <c r="AV68" s="25"/>
      <c r="AW68" s="26">
        <f>SUM(AY68:BA68)</f>
        <v>141</v>
      </c>
      <c r="AX68" s="25"/>
      <c r="AY68" s="26">
        <v>48</v>
      </c>
      <c r="AZ68" s="25"/>
      <c r="BA68" s="26">
        <f>SUM(BC68:BE68)</f>
        <v>93</v>
      </c>
      <c r="BB68" s="25"/>
      <c r="BC68" s="26">
        <v>-135</v>
      </c>
      <c r="BD68" s="25"/>
      <c r="BE68" s="26">
        <v>228</v>
      </c>
    </row>
    <row r="69" spans="1:59" x14ac:dyDescent="0.3">
      <c r="A69" s="17" t="s">
        <v>78</v>
      </c>
      <c r="C69" s="30">
        <f>E69+G69</f>
        <v>-185</v>
      </c>
      <c r="E69" s="30">
        <v>-66</v>
      </c>
      <c r="G69" s="30">
        <f>I69+K69</f>
        <v>-119</v>
      </c>
      <c r="I69" s="30">
        <v>-33</v>
      </c>
      <c r="K69" s="30">
        <f>M69+O69</f>
        <v>-86</v>
      </c>
      <c r="M69" s="30">
        <v>-39</v>
      </c>
      <c r="O69" s="30">
        <v>-47</v>
      </c>
      <c r="Q69" s="30">
        <f>S69+U69</f>
        <v>-379</v>
      </c>
      <c r="S69" s="30">
        <v>-75</v>
      </c>
      <c r="U69" s="30">
        <f>W69+Y69</f>
        <v>-304</v>
      </c>
      <c r="W69" s="30">
        <v>-107</v>
      </c>
      <c r="Y69" s="30">
        <f>AA69+AC69</f>
        <v>-197</v>
      </c>
      <c r="AA69" s="30">
        <v>-98</v>
      </c>
      <c r="AC69" s="30">
        <v>-99</v>
      </c>
      <c r="AE69" s="30">
        <f>AG69+AI69</f>
        <v>-194</v>
      </c>
      <c r="AG69" s="30">
        <v>-66</v>
      </c>
      <c r="AI69" s="30">
        <f>AK69+AM69</f>
        <v>-128</v>
      </c>
      <c r="AK69" s="30">
        <v>-51</v>
      </c>
      <c r="AM69" s="30">
        <f>AO69+AQ69</f>
        <v>-77</v>
      </c>
      <c r="AO69" s="30">
        <v>-50</v>
      </c>
      <c r="AQ69" s="30">
        <v>-27</v>
      </c>
      <c r="AS69" s="30">
        <f>SUM(AU69:AW69)</f>
        <v>-47</v>
      </c>
      <c r="AU69" s="30">
        <v>-10</v>
      </c>
      <c r="AW69" s="30">
        <f>SUM(AY69:BA69)</f>
        <v>-37</v>
      </c>
      <c r="AY69" s="30">
        <v>-4</v>
      </c>
      <c r="BA69" s="30">
        <f>SUM(BC69:BE69)</f>
        <v>-33</v>
      </c>
      <c r="BC69" s="30">
        <v>-3</v>
      </c>
      <c r="BE69" s="30">
        <v>-30</v>
      </c>
    </row>
    <row r="70" spans="1:59" s="35" customFormat="1" ht="13.05" customHeight="1" x14ac:dyDescent="0.3">
      <c r="A70" s="33" t="s">
        <v>65</v>
      </c>
      <c r="B70" s="33"/>
      <c r="C70" s="42">
        <f>SUM(C68:C69)</f>
        <v>468</v>
      </c>
      <c r="D70" s="33"/>
      <c r="E70" s="42">
        <f>SUM(E68:E69)</f>
        <v>65</v>
      </c>
      <c r="F70" s="33"/>
      <c r="G70" s="42">
        <f>SUM(G68:G69)</f>
        <v>403</v>
      </c>
      <c r="H70" s="33"/>
      <c r="I70" s="42">
        <f>SUM(I68:I69)</f>
        <v>71</v>
      </c>
      <c r="J70" s="33"/>
      <c r="K70" s="42">
        <f>SUM(K68:K69)</f>
        <v>332</v>
      </c>
      <c r="L70" s="33"/>
      <c r="M70" s="42">
        <f>SUM(M68:M69)</f>
        <v>69</v>
      </c>
      <c r="N70" s="33"/>
      <c r="O70" s="42">
        <f>SUM(O68:O69)</f>
        <v>263</v>
      </c>
      <c r="P70" s="33"/>
      <c r="Q70" s="42">
        <f>SUM(Q68:Q69)</f>
        <v>311</v>
      </c>
      <c r="R70" s="33"/>
      <c r="S70" s="42">
        <f>SUM(S68:S69)</f>
        <v>39</v>
      </c>
      <c r="T70" s="33"/>
      <c r="U70" s="42">
        <f>SUM(U68:U69)</f>
        <v>272</v>
      </c>
      <c r="V70" s="33"/>
      <c r="W70" s="42">
        <f>SUM(W68:W69)</f>
        <v>128</v>
      </c>
      <c r="X70" s="33"/>
      <c r="Y70" s="42">
        <f>SUM(Y68:Y69)</f>
        <v>144</v>
      </c>
      <c r="Z70" s="33"/>
      <c r="AA70" s="42">
        <f>SUM(AA68:AA69)</f>
        <v>83</v>
      </c>
      <c r="AB70" s="33"/>
      <c r="AC70" s="42">
        <f>SUM(AC68:AC69)</f>
        <v>61</v>
      </c>
      <c r="AD70" s="33"/>
      <c r="AE70" s="42">
        <f>SUM(AE68:AE69)</f>
        <v>466</v>
      </c>
      <c r="AF70" s="33"/>
      <c r="AG70" s="42">
        <f>SUM(AG68:AG69)</f>
        <v>138</v>
      </c>
      <c r="AH70" s="33"/>
      <c r="AI70" s="42">
        <f>SUM(AI68:AI69)</f>
        <v>328</v>
      </c>
      <c r="AJ70" s="33"/>
      <c r="AK70" s="42">
        <f>SUM(AK68:AK69)</f>
        <v>131</v>
      </c>
      <c r="AL70" s="33"/>
      <c r="AM70" s="42">
        <f>SUM(AM68:AM69)</f>
        <v>197</v>
      </c>
      <c r="AN70" s="33"/>
      <c r="AO70" s="42">
        <f>SUM(AO68:AO69)</f>
        <v>77</v>
      </c>
      <c r="AP70" s="33"/>
      <c r="AQ70" s="42">
        <f>SUM(AQ68:AQ69)</f>
        <v>120</v>
      </c>
      <c r="AR70" s="33"/>
      <c r="AS70" s="42">
        <f>SUM(AS68:AS69)</f>
        <v>59</v>
      </c>
      <c r="AT70" s="33"/>
      <c r="AU70" s="42">
        <f>SUM(AU68:AU69)</f>
        <v>-45</v>
      </c>
      <c r="AV70" s="33"/>
      <c r="AW70" s="42">
        <f>SUM(AW68:AW69)</f>
        <v>104</v>
      </c>
      <c r="AX70" s="33"/>
      <c r="AY70" s="42">
        <f>SUM(AY68:AY69)</f>
        <v>44</v>
      </c>
      <c r="AZ70" s="33"/>
      <c r="BA70" s="42">
        <f>SUM(BA68:BA69)</f>
        <v>60</v>
      </c>
      <c r="BB70" s="33"/>
      <c r="BC70" s="42">
        <f>SUM(BC68:BC69)</f>
        <v>-138</v>
      </c>
      <c r="BD70" s="33"/>
      <c r="BE70" s="42">
        <f>SUM(BE68:BE69)</f>
        <v>198</v>
      </c>
      <c r="BF70" s="34"/>
      <c r="BG70" s="34"/>
    </row>
    <row r="71" spans="1:59" s="35" customFormat="1" x14ac:dyDescent="0.3">
      <c r="A71" s="29" t="s">
        <v>156</v>
      </c>
      <c r="B71" s="29"/>
      <c r="C71" s="32">
        <f>E71+G71</f>
        <v>0</v>
      </c>
      <c r="D71" s="29"/>
      <c r="E71" s="32">
        <v>0</v>
      </c>
      <c r="F71" s="29"/>
      <c r="G71" s="32">
        <f>I71+K71</f>
        <v>0</v>
      </c>
      <c r="H71" s="29"/>
      <c r="I71" s="32">
        <v>0</v>
      </c>
      <c r="J71" s="29"/>
      <c r="K71" s="32">
        <f>M71+O71</f>
        <v>0</v>
      </c>
      <c r="L71" s="29"/>
      <c r="M71" s="32">
        <v>0</v>
      </c>
      <c r="N71" s="29"/>
      <c r="O71" s="32">
        <v>0</v>
      </c>
      <c r="P71" s="29"/>
      <c r="Q71" s="32">
        <f>S71+U71</f>
        <v>0</v>
      </c>
      <c r="R71" s="29"/>
      <c r="S71" s="32">
        <v>0</v>
      </c>
      <c r="T71" s="29"/>
      <c r="U71" s="32">
        <f>W71+Y71</f>
        <v>0</v>
      </c>
      <c r="V71" s="29"/>
      <c r="W71" s="32">
        <v>0</v>
      </c>
      <c r="X71" s="29"/>
      <c r="Y71" s="32">
        <f>AA71+AC71</f>
        <v>0</v>
      </c>
      <c r="Z71" s="29"/>
      <c r="AA71" s="32">
        <v>0</v>
      </c>
      <c r="AB71" s="29"/>
      <c r="AC71" s="32">
        <v>0</v>
      </c>
      <c r="AD71" s="29"/>
      <c r="AE71" s="32">
        <f>AG71+AI71</f>
        <v>6</v>
      </c>
      <c r="AF71" s="29"/>
      <c r="AG71" s="32">
        <v>1</v>
      </c>
      <c r="AH71" s="29"/>
      <c r="AI71" s="32">
        <f>AK71+AM71</f>
        <v>5</v>
      </c>
      <c r="AJ71" s="29"/>
      <c r="AK71" s="32">
        <v>1</v>
      </c>
      <c r="AL71" s="29"/>
      <c r="AM71" s="32">
        <f>AO71+AQ71</f>
        <v>4</v>
      </c>
      <c r="AN71" s="29"/>
      <c r="AO71" s="32">
        <v>2</v>
      </c>
      <c r="AP71" s="29"/>
      <c r="AQ71" s="32">
        <v>2</v>
      </c>
      <c r="AR71" s="29"/>
      <c r="AS71" s="30">
        <f>SUM(AU71:AW71)</f>
        <v>113</v>
      </c>
      <c r="AT71" s="17"/>
      <c r="AU71" s="30">
        <v>39</v>
      </c>
      <c r="AV71" s="17"/>
      <c r="AW71" s="30">
        <f>SUM(AY71:BA71)</f>
        <v>74</v>
      </c>
      <c r="AX71" s="17"/>
      <c r="AY71" s="30">
        <v>27</v>
      </c>
      <c r="AZ71" s="17"/>
      <c r="BA71" s="30">
        <f>SUM(BC71:BE71)</f>
        <v>47</v>
      </c>
      <c r="BB71" s="17"/>
      <c r="BC71" s="30">
        <v>42</v>
      </c>
      <c r="BD71" s="29"/>
      <c r="BE71" s="32">
        <v>5</v>
      </c>
      <c r="BF71" s="34"/>
      <c r="BG71" s="34"/>
    </row>
    <row r="72" spans="1:59" s="35" customFormat="1" ht="14.4" thickBot="1" x14ac:dyDescent="0.35">
      <c r="A72" s="33" t="s">
        <v>113</v>
      </c>
      <c r="B72" s="33"/>
      <c r="C72" s="39">
        <f>SUM(C70:C71)</f>
        <v>468</v>
      </c>
      <c r="D72" s="33"/>
      <c r="E72" s="39">
        <f>SUM(E70:E71)</f>
        <v>65</v>
      </c>
      <c r="F72" s="33"/>
      <c r="G72" s="39">
        <f>SUM(G70:G71)</f>
        <v>403</v>
      </c>
      <c r="H72" s="33"/>
      <c r="I72" s="39">
        <f>SUM(I70:I71)</f>
        <v>71</v>
      </c>
      <c r="J72" s="33"/>
      <c r="K72" s="39">
        <f>SUM(K70:K71)</f>
        <v>332</v>
      </c>
      <c r="L72" s="33"/>
      <c r="M72" s="39">
        <f>SUM(M70:M71)</f>
        <v>69</v>
      </c>
      <c r="N72" s="33"/>
      <c r="O72" s="39">
        <f>SUM(O70:O71)</f>
        <v>263</v>
      </c>
      <c r="P72" s="33"/>
      <c r="Q72" s="39">
        <f>SUM(Q70:Q71)</f>
        <v>311</v>
      </c>
      <c r="R72" s="33"/>
      <c r="S72" s="39">
        <f>SUM(S70:S71)</f>
        <v>39</v>
      </c>
      <c r="T72" s="33"/>
      <c r="U72" s="39">
        <f>SUM(U70:U71)</f>
        <v>272</v>
      </c>
      <c r="V72" s="33"/>
      <c r="W72" s="39">
        <f>SUM(W70:W71)</f>
        <v>128</v>
      </c>
      <c r="X72" s="33"/>
      <c r="Y72" s="39">
        <f>SUM(Y70:Y71)</f>
        <v>144</v>
      </c>
      <c r="Z72" s="33"/>
      <c r="AA72" s="39">
        <f>SUM(AA70:AA71)</f>
        <v>83</v>
      </c>
      <c r="AB72" s="33"/>
      <c r="AC72" s="39">
        <f>SUM(AC70:AC71)</f>
        <v>61</v>
      </c>
      <c r="AD72" s="33"/>
      <c r="AE72" s="39">
        <f>SUM(AE70:AE71)</f>
        <v>472</v>
      </c>
      <c r="AF72" s="33"/>
      <c r="AG72" s="39">
        <f>SUM(AG70:AG71)</f>
        <v>139</v>
      </c>
      <c r="AH72" s="33"/>
      <c r="AI72" s="39">
        <f>SUM(AI70:AI71)</f>
        <v>333</v>
      </c>
      <c r="AJ72" s="33"/>
      <c r="AK72" s="39">
        <f>SUM(AK70:AK71)</f>
        <v>132</v>
      </c>
      <c r="AL72" s="33"/>
      <c r="AM72" s="39">
        <f>SUM(AM70:AM71)</f>
        <v>201</v>
      </c>
      <c r="AN72" s="33"/>
      <c r="AO72" s="39">
        <f>SUM(AO70:AO71)</f>
        <v>79</v>
      </c>
      <c r="AP72" s="33"/>
      <c r="AQ72" s="39">
        <f>SUM(AQ70:AQ71)</f>
        <v>122</v>
      </c>
      <c r="AR72" s="33"/>
      <c r="AS72" s="39">
        <f>SUM(AS70:AS71)</f>
        <v>172</v>
      </c>
      <c r="AT72" s="33"/>
      <c r="AU72" s="39">
        <f>SUM(AU70:AU71)</f>
        <v>-6</v>
      </c>
      <c r="AV72" s="33"/>
      <c r="AW72" s="39">
        <f>SUM(AW70:AW71)</f>
        <v>178</v>
      </c>
      <c r="AX72" s="33"/>
      <c r="AY72" s="39">
        <f>SUM(AY70:AY71)</f>
        <v>71</v>
      </c>
      <c r="AZ72" s="33"/>
      <c r="BA72" s="39">
        <f>SUM(BA70:BA71)</f>
        <v>107</v>
      </c>
      <c r="BB72" s="33"/>
      <c r="BC72" s="39">
        <f>SUM(BC70:BC71)</f>
        <v>-96</v>
      </c>
      <c r="BD72" s="33"/>
      <c r="BE72" s="39">
        <f>SUM(BE70:BE71)</f>
        <v>203</v>
      </c>
      <c r="BF72" s="34"/>
      <c r="BG72" s="34"/>
    </row>
    <row r="73" spans="1:59" s="35" customFormat="1" ht="13.5" customHeight="1" thickTop="1" x14ac:dyDescent="0.3">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row>
    <row r="74" spans="1:59" s="35" customFormat="1" ht="13.05" customHeight="1" x14ac:dyDescent="0.3">
      <c r="A74" s="33" t="s">
        <v>158</v>
      </c>
      <c r="B74" s="73"/>
      <c r="C74" s="87">
        <f>+E74+G74</f>
        <v>511</v>
      </c>
      <c r="D74" s="87"/>
      <c r="E74" s="87">
        <v>84</v>
      </c>
      <c r="F74" s="73"/>
      <c r="G74" s="87">
        <f>+I74+K74</f>
        <v>427</v>
      </c>
      <c r="H74" s="87"/>
      <c r="I74" s="87">
        <v>79</v>
      </c>
      <c r="J74" s="33"/>
      <c r="K74" s="87">
        <f>+M74+O74</f>
        <v>348</v>
      </c>
      <c r="L74" s="87"/>
      <c r="M74" s="87">
        <v>78</v>
      </c>
      <c r="N74" s="33"/>
      <c r="O74" s="87">
        <v>270</v>
      </c>
      <c r="P74" s="87"/>
      <c r="Q74" s="87">
        <f>+S74+U74</f>
        <v>362</v>
      </c>
      <c r="R74" s="87"/>
      <c r="S74" s="87">
        <v>61</v>
      </c>
      <c r="T74" s="87"/>
      <c r="U74" s="87">
        <f>+W74+Y74</f>
        <v>301</v>
      </c>
      <c r="V74" s="87"/>
      <c r="W74" s="87">
        <v>139</v>
      </c>
      <c r="X74" s="87"/>
      <c r="Y74" s="87">
        <f>+AA74+AC74</f>
        <v>162</v>
      </c>
      <c r="Z74" s="87"/>
      <c r="AA74" s="87">
        <v>98</v>
      </c>
      <c r="AB74" s="87"/>
      <c r="AC74" s="87">
        <v>64</v>
      </c>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4"/>
      <c r="BG74" s="34"/>
    </row>
    <row r="75" spans="1:59" s="35" customFormat="1" ht="13.5" customHeight="1" x14ac:dyDescent="0.3">
      <c r="A75" s="34" t="s">
        <v>159</v>
      </c>
      <c r="B75" s="34"/>
      <c r="C75" s="76">
        <f>E75+G75</f>
        <v>-43</v>
      </c>
      <c r="D75" s="76"/>
      <c r="E75" s="76">
        <v>-19</v>
      </c>
      <c r="F75" s="34"/>
      <c r="G75" s="76">
        <f>I75+K75</f>
        <v>-24</v>
      </c>
      <c r="H75" s="76"/>
      <c r="I75" s="76">
        <v>-8</v>
      </c>
      <c r="J75" s="34"/>
      <c r="K75" s="76">
        <f>M75+O75</f>
        <v>-16</v>
      </c>
      <c r="L75" s="76"/>
      <c r="M75" s="76">
        <v>-9</v>
      </c>
      <c r="N75" s="34"/>
      <c r="O75" s="76">
        <v>-7</v>
      </c>
      <c r="P75" s="76"/>
      <c r="Q75" s="76">
        <f>S75+U75</f>
        <v>-51</v>
      </c>
      <c r="R75" s="76"/>
      <c r="S75" s="76">
        <v>-22</v>
      </c>
      <c r="T75" s="76"/>
      <c r="U75" s="76">
        <f>W75+Y75</f>
        <v>-29</v>
      </c>
      <c r="V75" s="76"/>
      <c r="W75" s="76">
        <v>-11</v>
      </c>
      <c r="X75" s="76"/>
      <c r="Y75" s="76">
        <f>AA75+AC75</f>
        <v>-18</v>
      </c>
      <c r="Z75" s="76"/>
      <c r="AA75" s="76">
        <v>-15</v>
      </c>
      <c r="AB75" s="76"/>
      <c r="AC75" s="76">
        <v>-3</v>
      </c>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row>
    <row r="76" spans="1:59" s="35" customFormat="1" ht="13.05" customHeight="1" x14ac:dyDescent="0.3">
      <c r="A76" s="33"/>
      <c r="B76" s="33"/>
      <c r="C76" s="88"/>
      <c r="D76" s="88"/>
      <c r="E76" s="88"/>
      <c r="F76" s="33"/>
      <c r="G76" s="88"/>
      <c r="H76" s="88"/>
      <c r="I76" s="88"/>
      <c r="J76" s="33"/>
      <c r="K76" s="88"/>
      <c r="L76" s="88"/>
      <c r="M76" s="88"/>
      <c r="N76" s="33"/>
      <c r="O76" s="88"/>
      <c r="P76" s="89"/>
      <c r="Q76" s="88"/>
      <c r="R76" s="88"/>
      <c r="S76" s="88"/>
      <c r="T76" s="88"/>
      <c r="U76" s="88"/>
      <c r="V76" s="88"/>
      <c r="W76" s="88"/>
      <c r="X76" s="88"/>
      <c r="Y76" s="88"/>
      <c r="Z76" s="88"/>
      <c r="AA76" s="88"/>
      <c r="AB76" s="88"/>
      <c r="AC76" s="88"/>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4"/>
      <c r="BG76" s="34"/>
    </row>
    <row r="77" spans="1:59" s="35" customFormat="1" ht="13.05" hidden="1" customHeight="1" x14ac:dyDescent="0.3">
      <c r="A77" s="34" t="s">
        <v>162</v>
      </c>
      <c r="B77" s="34"/>
      <c r="F77" s="34"/>
      <c r="J77" s="34"/>
      <c r="N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row>
    <row r="78" spans="1:59" s="35" customFormat="1" ht="13.05" hidden="1" customHeight="1" x14ac:dyDescent="0.3">
      <c r="A78" s="34" t="s">
        <v>158</v>
      </c>
      <c r="B78" s="34"/>
      <c r="C78" s="76">
        <f>+E78+G78</f>
        <v>310</v>
      </c>
      <c r="D78" s="76"/>
      <c r="E78" s="76">
        <v>88</v>
      </c>
      <c r="F78" s="34"/>
      <c r="G78" s="76">
        <f>+I78+K78</f>
        <v>222</v>
      </c>
      <c r="H78" s="76"/>
      <c r="I78" s="76">
        <v>88</v>
      </c>
      <c r="J78" s="34"/>
      <c r="K78" s="76">
        <f>+M78+O78</f>
        <v>134</v>
      </c>
      <c r="L78" s="76"/>
      <c r="M78" s="76">
        <v>88</v>
      </c>
      <c r="N78" s="34"/>
      <c r="O78" s="76">
        <v>46</v>
      </c>
      <c r="P78" s="76"/>
      <c r="Q78" s="76">
        <f>+S78+U78</f>
        <v>375</v>
      </c>
      <c r="R78" s="76"/>
      <c r="S78" s="76">
        <v>88</v>
      </c>
      <c r="T78" s="76"/>
      <c r="U78" s="76">
        <f>+W78+Y78</f>
        <v>287</v>
      </c>
      <c r="V78" s="76"/>
      <c r="W78" s="76">
        <v>101</v>
      </c>
      <c r="X78" s="76"/>
      <c r="Y78" s="76">
        <f>+AA78+AC78</f>
        <v>186</v>
      </c>
      <c r="Z78" s="76"/>
      <c r="AA78" s="76">
        <v>88</v>
      </c>
      <c r="AB78" s="76"/>
      <c r="AC78" s="76">
        <v>98</v>
      </c>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row>
    <row r="79" spans="1:59" s="35" customFormat="1" ht="13.05" hidden="1" customHeight="1" x14ac:dyDescent="0.3">
      <c r="A79" s="34" t="s">
        <v>159</v>
      </c>
      <c r="B79" s="34"/>
      <c r="C79" s="76">
        <f>E79+G79</f>
        <v>31</v>
      </c>
      <c r="D79" s="76"/>
      <c r="E79" s="76">
        <v>10</v>
      </c>
      <c r="F79" s="34"/>
      <c r="G79" s="76">
        <f>I79+K79</f>
        <v>21</v>
      </c>
      <c r="H79" s="76"/>
      <c r="I79" s="76">
        <v>10</v>
      </c>
      <c r="J79" s="34"/>
      <c r="K79" s="76">
        <f>M79+O79</f>
        <v>11</v>
      </c>
      <c r="L79" s="76"/>
      <c r="M79" s="76">
        <v>10</v>
      </c>
      <c r="N79" s="34"/>
      <c r="O79" s="76">
        <v>1</v>
      </c>
      <c r="P79" s="76"/>
      <c r="Q79" s="76">
        <f>S79+U79</f>
        <v>4</v>
      </c>
      <c r="R79" s="76"/>
      <c r="S79" s="76">
        <v>-13</v>
      </c>
      <c r="T79" s="76"/>
      <c r="U79" s="76">
        <f>W79+Y79</f>
        <v>17</v>
      </c>
      <c r="V79" s="76"/>
      <c r="W79" s="76">
        <v>6</v>
      </c>
      <c r="X79" s="76"/>
      <c r="Y79" s="76">
        <f>AA79+AC79</f>
        <v>11</v>
      </c>
      <c r="Z79" s="76"/>
      <c r="AA79" s="76">
        <v>10</v>
      </c>
      <c r="AB79" s="76"/>
      <c r="AC79" s="76">
        <v>1</v>
      </c>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row>
    <row r="80" spans="1:59" s="35" customFormat="1" ht="13.05" hidden="1" customHeight="1" x14ac:dyDescent="0.3">
      <c r="A80" s="34"/>
      <c r="B80" s="34"/>
      <c r="C80" s="77"/>
      <c r="D80" s="77"/>
      <c r="E80" s="77"/>
      <c r="F80" s="34"/>
      <c r="G80" s="77"/>
      <c r="H80" s="77"/>
      <c r="I80" s="77"/>
      <c r="J80" s="34"/>
      <c r="K80" s="77"/>
      <c r="L80" s="77"/>
      <c r="M80" s="77"/>
      <c r="N80" s="34"/>
      <c r="O80" s="77"/>
      <c r="Q80" s="77"/>
      <c r="R80" s="77"/>
      <c r="S80" s="77"/>
      <c r="T80" s="77"/>
      <c r="U80" s="77"/>
      <c r="V80" s="77"/>
      <c r="W80" s="77"/>
      <c r="X80" s="77"/>
      <c r="Y80" s="77"/>
      <c r="Z80" s="77"/>
      <c r="AA80" s="77"/>
      <c r="AB80" s="77"/>
      <c r="AC80" s="77"/>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row>
    <row r="81" spans="1:57" ht="13.05" customHeight="1" x14ac:dyDescent="0.3">
      <c r="A81" s="34" t="s">
        <v>160</v>
      </c>
    </row>
    <row r="82" spans="1:57" ht="13.5" customHeight="1" x14ac:dyDescent="0.3">
      <c r="A82" s="25" t="s">
        <v>161</v>
      </c>
      <c r="B82" s="25"/>
      <c r="C82" s="87">
        <f>+E82+G82</f>
        <v>4</v>
      </c>
      <c r="D82" s="87"/>
      <c r="E82" s="87">
        <v>1</v>
      </c>
      <c r="F82" s="25"/>
      <c r="G82" s="87">
        <f>+I82+K82</f>
        <v>3</v>
      </c>
      <c r="H82" s="87"/>
      <c r="I82" s="87">
        <v>1</v>
      </c>
      <c r="J82" s="25"/>
      <c r="K82" s="87">
        <f>+M82+O82</f>
        <v>2</v>
      </c>
      <c r="L82" s="87"/>
      <c r="M82" s="87">
        <v>1</v>
      </c>
      <c r="N82" s="25"/>
      <c r="O82" s="87">
        <v>1</v>
      </c>
      <c r="P82" s="87"/>
      <c r="Q82" s="87">
        <f>+S82+U82</f>
        <v>12</v>
      </c>
      <c r="R82" s="87"/>
      <c r="S82" s="87">
        <v>3</v>
      </c>
      <c r="T82" s="87"/>
      <c r="U82" s="87">
        <f>+W82+Y82</f>
        <v>9</v>
      </c>
      <c r="V82" s="87"/>
      <c r="W82" s="87">
        <v>4</v>
      </c>
      <c r="X82" s="87"/>
      <c r="Y82" s="87">
        <f>+AA82+AC82</f>
        <v>5</v>
      </c>
      <c r="Z82" s="87"/>
      <c r="AA82" s="87">
        <v>3</v>
      </c>
      <c r="AB82" s="87"/>
      <c r="AC82" s="87">
        <v>2</v>
      </c>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row>
    <row r="83" spans="1:57" ht="13.05" customHeight="1" x14ac:dyDescent="0.3">
      <c r="A83" s="34" t="s">
        <v>167</v>
      </c>
    </row>
    <row r="84" spans="1:57" ht="13.05" customHeight="1" x14ac:dyDescent="0.3">
      <c r="A84" s="33" t="s">
        <v>158</v>
      </c>
      <c r="B84" s="33"/>
      <c r="C84" s="87">
        <f t="shared" ref="C84:C85" si="53">+E84+G84</f>
        <v>176</v>
      </c>
      <c r="D84" s="87"/>
      <c r="E84" s="87">
        <v>61</v>
      </c>
      <c r="F84" s="33"/>
      <c r="G84" s="87">
        <f t="shared" ref="G84:G85" si="54">+I84+K84</f>
        <v>115</v>
      </c>
      <c r="H84" s="87"/>
      <c r="I84" s="87">
        <v>32</v>
      </c>
      <c r="J84" s="33"/>
      <c r="K84" s="87">
        <f t="shared" ref="K84:K85" si="55">+M84+O84</f>
        <v>83</v>
      </c>
      <c r="L84" s="87"/>
      <c r="M84" s="87">
        <v>38</v>
      </c>
      <c r="N84" s="33"/>
      <c r="O84" s="87">
        <f>O78-O82</f>
        <v>45</v>
      </c>
      <c r="P84" s="87"/>
      <c r="Q84" s="87">
        <f t="shared" ref="Q84:Q85" si="56">+S84+U84</f>
        <v>363</v>
      </c>
      <c r="R84" s="87"/>
      <c r="S84" s="87">
        <f>S78-S82</f>
        <v>85</v>
      </c>
      <c r="T84" s="87"/>
      <c r="U84" s="87">
        <f t="shared" ref="U84:U85" si="57">+W84+Y84</f>
        <v>278</v>
      </c>
      <c r="V84" s="87"/>
      <c r="W84" s="87">
        <f>W78-W82</f>
        <v>97</v>
      </c>
      <c r="X84" s="87"/>
      <c r="Y84" s="87">
        <f t="shared" ref="Y84:Y85" si="58">+AA84+AC84</f>
        <v>181</v>
      </c>
      <c r="Z84" s="87"/>
      <c r="AA84" s="87">
        <f>AA78-AA82</f>
        <v>85</v>
      </c>
      <c r="AB84" s="87"/>
      <c r="AC84" s="87">
        <f>AC78-AC82</f>
        <v>96</v>
      </c>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row>
    <row r="85" spans="1:57" ht="13.5" customHeight="1" x14ac:dyDescent="0.3">
      <c r="A85" s="34" t="s">
        <v>159</v>
      </c>
      <c r="B85" s="34"/>
      <c r="C85" s="76">
        <f t="shared" si="53"/>
        <v>9</v>
      </c>
      <c r="D85" s="76"/>
      <c r="E85" s="76">
        <v>5</v>
      </c>
      <c r="F85" s="34"/>
      <c r="G85" s="76">
        <f t="shared" si="54"/>
        <v>4</v>
      </c>
      <c r="H85" s="76"/>
      <c r="I85" s="76">
        <v>1</v>
      </c>
      <c r="J85" s="34"/>
      <c r="K85" s="76">
        <f t="shared" si="55"/>
        <v>3</v>
      </c>
      <c r="L85" s="76"/>
      <c r="M85" s="76">
        <v>1</v>
      </c>
      <c r="N85" s="34"/>
      <c r="O85" s="76">
        <f>O79+O82</f>
        <v>2</v>
      </c>
      <c r="P85" s="76"/>
      <c r="Q85" s="76">
        <f t="shared" si="56"/>
        <v>16</v>
      </c>
      <c r="R85" s="76"/>
      <c r="S85" s="76">
        <f>S79+S82</f>
        <v>-10</v>
      </c>
      <c r="T85" s="76"/>
      <c r="U85" s="76">
        <f t="shared" si="57"/>
        <v>26</v>
      </c>
      <c r="V85" s="76"/>
      <c r="W85" s="76">
        <f>W79+W82</f>
        <v>10</v>
      </c>
      <c r="X85" s="76"/>
      <c r="Y85" s="76">
        <f t="shared" si="58"/>
        <v>16</v>
      </c>
      <c r="Z85" s="76"/>
      <c r="AA85" s="76">
        <f>AA79+AA82</f>
        <v>13</v>
      </c>
      <c r="AB85" s="76"/>
      <c r="AC85" s="76">
        <f>AC79+AC82</f>
        <v>3</v>
      </c>
    </row>
    <row r="86" spans="1:57" ht="13.5" customHeight="1" x14ac:dyDescent="0.3">
      <c r="A86" s="33"/>
      <c r="B86" s="33"/>
      <c r="C86" s="88"/>
      <c r="D86" s="88"/>
      <c r="E86" s="88"/>
      <c r="F86" s="33"/>
      <c r="G86" s="88"/>
      <c r="H86" s="88"/>
      <c r="I86" s="88"/>
      <c r="J86" s="33"/>
      <c r="K86" s="88"/>
      <c r="L86" s="88"/>
      <c r="M86" s="88"/>
      <c r="N86" s="33"/>
      <c r="O86" s="88"/>
      <c r="P86" s="89"/>
      <c r="Q86" s="88"/>
      <c r="R86" s="88"/>
      <c r="S86" s="88"/>
      <c r="T86" s="88"/>
      <c r="U86" s="88"/>
      <c r="V86" s="88"/>
      <c r="W86" s="88"/>
      <c r="X86" s="88"/>
      <c r="Y86" s="88"/>
      <c r="Z86" s="88"/>
      <c r="AA86" s="88"/>
      <c r="AB86" s="88"/>
      <c r="AC86" s="88"/>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row>
    <row r="87" spans="1:57" ht="13.5" customHeight="1" x14ac:dyDescent="0.3">
      <c r="A87" s="34" t="s">
        <v>163</v>
      </c>
    </row>
    <row r="88" spans="1:57" ht="13.5" customHeight="1" x14ac:dyDescent="0.3">
      <c r="A88" s="33" t="s">
        <v>158</v>
      </c>
      <c r="B88" s="33"/>
      <c r="C88" s="87">
        <f>C74+C82</f>
        <v>515</v>
      </c>
      <c r="D88" s="87"/>
      <c r="E88" s="87">
        <f>E74+E82</f>
        <v>85</v>
      </c>
      <c r="F88" s="33"/>
      <c r="G88" s="87">
        <f>G74+G82</f>
        <v>430</v>
      </c>
      <c r="H88" s="87"/>
      <c r="I88" s="87">
        <f>I74+I82</f>
        <v>80</v>
      </c>
      <c r="J88" s="33"/>
      <c r="K88" s="87">
        <f>K74+K82</f>
        <v>350</v>
      </c>
      <c r="L88" s="87"/>
      <c r="M88" s="87">
        <f>M74+M82</f>
        <v>79</v>
      </c>
      <c r="N88" s="33"/>
      <c r="O88" s="87">
        <f>O74+O82</f>
        <v>271</v>
      </c>
      <c r="P88" s="87"/>
      <c r="Q88" s="87">
        <f>Q74+Q82</f>
        <v>374</v>
      </c>
      <c r="R88" s="87"/>
      <c r="S88" s="87">
        <f>S74+S82</f>
        <v>64</v>
      </c>
      <c r="T88" s="87"/>
      <c r="U88" s="87">
        <f>U74+U82</f>
        <v>310</v>
      </c>
      <c r="V88" s="87"/>
      <c r="W88" s="87">
        <f>W74+W82</f>
        <v>143</v>
      </c>
      <c r="X88" s="87"/>
      <c r="Y88" s="87">
        <f>Y74+Y82</f>
        <v>167</v>
      </c>
      <c r="Z88" s="87"/>
      <c r="AA88" s="87">
        <f>AA74+AA82</f>
        <v>101</v>
      </c>
      <c r="AB88" s="87"/>
      <c r="AC88" s="87">
        <f>AC74+AC82</f>
        <v>66</v>
      </c>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row>
    <row r="89" spans="1:57" x14ac:dyDescent="0.3">
      <c r="A89" s="34" t="s">
        <v>159</v>
      </c>
      <c r="B89" s="34"/>
      <c r="C89" s="76">
        <f>C75-C82</f>
        <v>-47</v>
      </c>
      <c r="D89" s="76"/>
      <c r="E89" s="76">
        <f>E75-E82</f>
        <v>-20</v>
      </c>
      <c r="F89" s="34"/>
      <c r="G89" s="76">
        <f>G75-G82</f>
        <v>-27</v>
      </c>
      <c r="H89" s="76"/>
      <c r="I89" s="76">
        <f>I75-I82</f>
        <v>-9</v>
      </c>
      <c r="J89" s="34"/>
      <c r="K89" s="76">
        <f>K75-K82</f>
        <v>-18</v>
      </c>
      <c r="L89" s="76"/>
      <c r="M89" s="76">
        <f>M75-M82</f>
        <v>-10</v>
      </c>
      <c r="N89" s="34"/>
      <c r="O89" s="76">
        <f>O75-O82</f>
        <v>-8</v>
      </c>
      <c r="P89" s="76"/>
      <c r="Q89" s="76">
        <f>Q75-Q82</f>
        <v>-63</v>
      </c>
      <c r="R89" s="76"/>
      <c r="S89" s="76">
        <f>S75-S82</f>
        <v>-25</v>
      </c>
      <c r="T89" s="76"/>
      <c r="U89" s="76">
        <f>U75-U82</f>
        <v>-38</v>
      </c>
      <c r="V89" s="76"/>
      <c r="W89" s="76">
        <f>W75-W82</f>
        <v>-15</v>
      </c>
      <c r="X89" s="76"/>
      <c r="Y89" s="76">
        <f>Y75-Y82</f>
        <v>-23</v>
      </c>
      <c r="Z89" s="76"/>
      <c r="AA89" s="76">
        <f>AA75-AA82</f>
        <v>-18</v>
      </c>
      <c r="AB89" s="76"/>
      <c r="AC89" s="76">
        <f>AC75-AC82</f>
        <v>-5</v>
      </c>
    </row>
    <row r="90" spans="1:57" x14ac:dyDescent="0.3">
      <c r="A90" s="107" t="s">
        <v>164</v>
      </c>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row>
    <row r="91" spans="1:57" ht="61.5" customHeight="1" x14ac:dyDescent="0.3">
      <c r="A91" s="109" t="s">
        <v>168</v>
      </c>
      <c r="B91" s="109"/>
      <c r="C91" s="109"/>
      <c r="D91" s="109"/>
      <c r="E91" s="109"/>
      <c r="F91" s="109"/>
      <c r="G91" s="109"/>
      <c r="H91" s="109"/>
      <c r="I91" s="109"/>
      <c r="J91" s="109"/>
      <c r="K91" s="109"/>
      <c r="L91" s="109"/>
      <c r="M91" s="109"/>
      <c r="N91" s="109"/>
      <c r="O91" s="109"/>
      <c r="P91" s="109"/>
      <c r="Q91" s="109"/>
      <c r="R91" s="109"/>
      <c r="S91" s="109"/>
      <c r="T91" s="109"/>
      <c r="U91" s="109"/>
      <c r="V91" s="109"/>
      <c r="W91" s="109"/>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row>
    <row r="92" spans="1:57" x14ac:dyDescent="0.3">
      <c r="O92" s="77"/>
      <c r="P92" s="35"/>
      <c r="Q92" s="77"/>
      <c r="R92" s="77"/>
      <c r="S92" s="77"/>
      <c r="T92" s="77"/>
      <c r="U92" s="77"/>
      <c r="V92" s="77"/>
      <c r="W92" s="77"/>
      <c r="X92" s="77"/>
      <c r="Y92" s="77"/>
      <c r="Z92" s="77"/>
      <c r="AA92" s="77"/>
      <c r="AB92" s="77"/>
      <c r="AC92" s="77"/>
    </row>
    <row r="93" spans="1:57" ht="14.4" thickBot="1" x14ac:dyDescent="0.35">
      <c r="A93" s="20" t="s">
        <v>114</v>
      </c>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row>
    <row r="94" spans="1:57" ht="40.049999999999997" customHeight="1" thickTop="1" x14ac:dyDescent="0.3">
      <c r="A94" s="105" t="s">
        <v>146</v>
      </c>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row>
    <row r="95" spans="1:57" ht="6" customHeight="1"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row>
    <row r="96" spans="1:57" x14ac:dyDescent="0.3">
      <c r="A96" s="23" t="s">
        <v>81</v>
      </c>
      <c r="B96" s="23"/>
      <c r="C96" s="48" t="s">
        <v>182</v>
      </c>
      <c r="D96" s="54"/>
      <c r="E96" s="48" t="s">
        <v>183</v>
      </c>
      <c r="F96" s="23"/>
      <c r="G96" s="48" t="s">
        <v>177</v>
      </c>
      <c r="H96" s="54"/>
      <c r="I96" s="48" t="s">
        <v>178</v>
      </c>
      <c r="J96" s="23"/>
      <c r="K96" s="48" t="s">
        <v>170</v>
      </c>
      <c r="L96" s="54"/>
      <c r="M96" s="48" t="s">
        <v>171</v>
      </c>
      <c r="N96" s="23"/>
      <c r="O96" s="48" t="s">
        <v>157</v>
      </c>
      <c r="P96" s="23"/>
      <c r="Q96" s="48" t="s">
        <v>151</v>
      </c>
      <c r="R96" s="54"/>
      <c r="S96" s="48" t="s">
        <v>152</v>
      </c>
      <c r="T96" s="23"/>
      <c r="U96" s="48" t="s">
        <v>138</v>
      </c>
      <c r="V96" s="54"/>
      <c r="W96" s="48" t="s">
        <v>139</v>
      </c>
      <c r="X96" s="54"/>
      <c r="Y96" s="48" t="s">
        <v>133</v>
      </c>
      <c r="Z96" s="54"/>
      <c r="AA96" s="48" t="s">
        <v>132</v>
      </c>
      <c r="AB96" s="54"/>
      <c r="AC96" s="48" t="s">
        <v>131</v>
      </c>
      <c r="AD96" s="54"/>
      <c r="AE96" s="48" t="s">
        <v>124</v>
      </c>
      <c r="AF96" s="54"/>
      <c r="AG96" s="48" t="s">
        <v>123</v>
      </c>
      <c r="AH96" s="54"/>
      <c r="AI96" s="48" t="s">
        <v>121</v>
      </c>
      <c r="AJ96" s="54"/>
      <c r="AK96" s="48" t="s">
        <v>122</v>
      </c>
      <c r="AL96" s="23"/>
      <c r="AM96" s="48" t="s">
        <v>120</v>
      </c>
      <c r="AN96" s="23"/>
      <c r="AO96" s="24" t="s">
        <v>119</v>
      </c>
      <c r="AP96" s="23"/>
      <c r="AQ96" s="24" t="s">
        <v>110</v>
      </c>
      <c r="AR96" s="23"/>
      <c r="AS96" s="24" t="s">
        <v>94</v>
      </c>
      <c r="AT96" s="23"/>
      <c r="AU96" s="24" t="s">
        <v>93</v>
      </c>
      <c r="AV96" s="23"/>
      <c r="AW96" s="48" t="s">
        <v>92</v>
      </c>
      <c r="AX96" s="23"/>
      <c r="AY96" s="24" t="s">
        <v>85</v>
      </c>
      <c r="AZ96" s="23"/>
      <c r="BA96" s="48" t="s">
        <v>91</v>
      </c>
      <c r="BB96" s="23"/>
      <c r="BC96" s="24" t="s">
        <v>84</v>
      </c>
      <c r="BD96" s="23"/>
      <c r="BE96" s="24" t="s">
        <v>83</v>
      </c>
    </row>
    <row r="97" spans="1:60" ht="15" x14ac:dyDescent="0.3">
      <c r="A97" s="52" t="s">
        <v>115</v>
      </c>
      <c r="B97" s="52"/>
      <c r="C97" s="67">
        <v>10.31</v>
      </c>
      <c r="D97" s="54"/>
      <c r="E97" s="67">
        <v>8.65</v>
      </c>
      <c r="F97" s="52"/>
      <c r="G97" s="67">
        <v>10.87</v>
      </c>
      <c r="H97" s="54"/>
      <c r="I97" s="67">
        <v>9.42</v>
      </c>
      <c r="J97" s="52"/>
      <c r="K97" s="67">
        <v>11.52</v>
      </c>
      <c r="L97" s="54"/>
      <c r="M97" s="67">
        <v>7.39</v>
      </c>
      <c r="N97" s="52"/>
      <c r="O97" s="67">
        <v>15.56</v>
      </c>
      <c r="P97" s="52"/>
      <c r="Q97" s="67">
        <v>9.76</v>
      </c>
      <c r="R97" s="54"/>
      <c r="S97" s="67">
        <v>9.56</v>
      </c>
      <c r="T97" s="52"/>
      <c r="U97" s="67">
        <f>9.83</f>
        <v>9.83</v>
      </c>
      <c r="V97" s="54"/>
      <c r="W97" s="67">
        <f>10.96</f>
        <v>10.96</v>
      </c>
      <c r="X97" s="52"/>
      <c r="Y97" s="67">
        <f>6.78+2.46</f>
        <v>9.24</v>
      </c>
      <c r="Z97" s="54"/>
      <c r="AA97" s="67">
        <f>6.88+2.45</f>
        <v>9.33</v>
      </c>
      <c r="AB97" s="52"/>
      <c r="AC97" s="67">
        <f>6.68+2.48</f>
        <v>9.16</v>
      </c>
      <c r="AD97" s="54"/>
      <c r="AE97" s="67">
        <f>5.09+1.92</f>
        <v>7.01</v>
      </c>
      <c r="AF97" s="54"/>
      <c r="AG97" s="67">
        <f>5.47+2.57</f>
        <v>8.0399999999999991</v>
      </c>
      <c r="AH97" s="54"/>
      <c r="AI97" s="67">
        <f>4.97+1.71</f>
        <v>6.68</v>
      </c>
      <c r="AJ97" s="54"/>
      <c r="AK97" s="67">
        <f>5.49+2.38</f>
        <v>7.87</v>
      </c>
      <c r="AL97" s="54"/>
      <c r="AM97" s="67">
        <f>4.7+1.36</f>
        <v>6.0600000000000005</v>
      </c>
      <c r="AN97" s="54"/>
      <c r="AO97" s="67">
        <f>4.7+1.31</f>
        <v>6.01</v>
      </c>
      <c r="AP97" s="54"/>
      <c r="AQ97" s="67">
        <f>4.7+1.42</f>
        <v>6.12</v>
      </c>
      <c r="AR97" s="54"/>
      <c r="AS97" s="67">
        <f>3.95+0.96</f>
        <v>4.91</v>
      </c>
      <c r="AT97" s="54"/>
      <c r="AU97" s="67">
        <f>4.39+1.41</f>
        <v>5.8</v>
      </c>
      <c r="AV97" s="54"/>
      <c r="AW97" s="67">
        <f>3.81+0.82</f>
        <v>4.63</v>
      </c>
      <c r="AX97" s="54"/>
      <c r="AY97" s="67">
        <f>4.25+0.97</f>
        <v>5.22</v>
      </c>
      <c r="AZ97" s="54"/>
      <c r="BA97" s="67">
        <f>3.61+0.76</f>
        <v>4.37</v>
      </c>
      <c r="BB97" s="54"/>
      <c r="BC97" s="67">
        <f>3.51+0.6</f>
        <v>4.1099999999999994</v>
      </c>
      <c r="BD97" s="54"/>
      <c r="BE97" s="67">
        <f>3.71+0.91</f>
        <v>4.62</v>
      </c>
    </row>
    <row r="98" spans="1:60" ht="15" x14ac:dyDescent="0.3">
      <c r="A98" s="25" t="s">
        <v>147</v>
      </c>
      <c r="B98" s="75"/>
      <c r="C98" s="84">
        <v>0.57999999999999996</v>
      </c>
      <c r="D98" s="25"/>
      <c r="E98" s="84">
        <v>0.6</v>
      </c>
      <c r="F98" s="75"/>
      <c r="G98" s="84">
        <v>0.59</v>
      </c>
      <c r="H98" s="25"/>
      <c r="I98" s="84">
        <v>0.64</v>
      </c>
      <c r="J98" s="25"/>
      <c r="K98" s="84">
        <v>0.63</v>
      </c>
      <c r="L98" s="25"/>
      <c r="M98" s="84">
        <v>0.64</v>
      </c>
      <c r="N98" s="25"/>
      <c r="O98" s="84">
        <v>0.62</v>
      </c>
      <c r="P98" s="25"/>
      <c r="Q98" s="84">
        <v>0.52</v>
      </c>
      <c r="R98" s="25"/>
      <c r="S98" s="84">
        <v>0.48</v>
      </c>
      <c r="T98" s="25"/>
      <c r="U98" s="84">
        <f>0.53</f>
        <v>0.53</v>
      </c>
      <c r="V98" s="25"/>
      <c r="W98" s="84">
        <f>0.49</f>
        <v>0.49</v>
      </c>
      <c r="X98" s="25"/>
      <c r="Y98" s="84">
        <v>0.55000000000000004</v>
      </c>
      <c r="Z98" s="25"/>
      <c r="AA98" s="84">
        <v>0.54</v>
      </c>
      <c r="AB98" s="25"/>
      <c r="AC98" s="84">
        <v>0.56000000000000005</v>
      </c>
      <c r="AD98" s="25"/>
      <c r="AE98" s="84">
        <v>0.54</v>
      </c>
      <c r="AF98" s="25"/>
      <c r="AG98" s="84">
        <v>0.41</v>
      </c>
      <c r="AH98" s="25"/>
      <c r="AI98" s="84">
        <v>0.59</v>
      </c>
      <c r="AJ98" s="25"/>
      <c r="AK98" s="84">
        <v>0.56000000000000005</v>
      </c>
      <c r="AL98" s="25"/>
      <c r="AM98" s="84">
        <v>0.6</v>
      </c>
      <c r="AN98" s="25"/>
      <c r="AO98" s="84">
        <v>0.66</v>
      </c>
      <c r="AP98" s="25"/>
      <c r="AQ98" s="84">
        <v>0.53</v>
      </c>
      <c r="AR98" s="25"/>
      <c r="AS98" s="84">
        <v>0.55000000000000004</v>
      </c>
      <c r="AT98" s="25"/>
      <c r="AU98" s="84">
        <v>0.59</v>
      </c>
      <c r="AV98" s="25"/>
      <c r="AW98" s="84">
        <v>0.54</v>
      </c>
      <c r="AX98" s="25"/>
      <c r="AY98" s="84">
        <v>0.46</v>
      </c>
      <c r="AZ98" s="25"/>
      <c r="BA98" s="84">
        <v>0.56999999999999995</v>
      </c>
      <c r="BB98" s="25"/>
      <c r="BC98" s="84">
        <v>0.46</v>
      </c>
      <c r="BD98" s="25"/>
      <c r="BE98" s="84">
        <v>0.67</v>
      </c>
    </row>
    <row r="99" spans="1:60" ht="15" x14ac:dyDescent="0.3">
      <c r="A99" s="52" t="s">
        <v>148</v>
      </c>
      <c r="B99" s="52"/>
      <c r="C99" s="68">
        <v>15.35</v>
      </c>
      <c r="D99" s="54"/>
      <c r="E99" s="68">
        <v>15.24</v>
      </c>
      <c r="F99" s="52"/>
      <c r="G99" s="68">
        <v>15.34</v>
      </c>
      <c r="H99" s="54"/>
      <c r="I99" s="68">
        <v>14.9</v>
      </c>
      <c r="J99" s="52"/>
      <c r="K99" s="68">
        <v>15.56</v>
      </c>
      <c r="L99" s="54"/>
      <c r="M99" s="68">
        <v>15.68</v>
      </c>
      <c r="N99" s="52"/>
      <c r="O99" s="68">
        <v>15.43</v>
      </c>
      <c r="P99" s="52"/>
      <c r="Q99" s="68">
        <v>13.47</v>
      </c>
      <c r="R99" s="54"/>
      <c r="S99" s="68">
        <v>13.82</v>
      </c>
      <c r="T99" s="52"/>
      <c r="U99" s="68">
        <f>13.35</f>
        <v>13.35</v>
      </c>
      <c r="V99" s="54"/>
      <c r="W99" s="68">
        <f>13.82</f>
        <v>13.82</v>
      </c>
      <c r="X99" s="52"/>
      <c r="Y99" s="68">
        <f>15.57-2.46</f>
        <v>13.11</v>
      </c>
      <c r="Z99" s="54"/>
      <c r="AA99" s="68">
        <f>15.5-2.45</f>
        <v>13.05</v>
      </c>
      <c r="AB99" s="52"/>
      <c r="AC99" s="68">
        <f>15.63-2.48</f>
        <v>13.15</v>
      </c>
      <c r="AD99" s="54"/>
      <c r="AE99" s="68">
        <f>13.76-1.92</f>
        <v>11.84</v>
      </c>
      <c r="AF99" s="54"/>
      <c r="AG99" s="68">
        <f>14.57-2.57</f>
        <v>12</v>
      </c>
      <c r="AH99" s="54"/>
      <c r="AI99" s="68">
        <f>13.48-1.71</f>
        <v>11.77</v>
      </c>
      <c r="AJ99" s="54"/>
      <c r="AK99" s="68">
        <f>14.23-2.38</f>
        <v>11.850000000000001</v>
      </c>
      <c r="AL99" s="54"/>
      <c r="AM99" s="68">
        <f>13.1-1.36</f>
        <v>11.74</v>
      </c>
      <c r="AN99" s="54"/>
      <c r="AO99" s="68">
        <f>13.12-1.31</f>
        <v>11.809999999999999</v>
      </c>
      <c r="AP99" s="54"/>
      <c r="AQ99" s="68">
        <f>13.1-1.42</f>
        <v>11.68</v>
      </c>
      <c r="AR99" s="54"/>
      <c r="AS99" s="68">
        <f>10.95-0.96</f>
        <v>9.9899999999999984</v>
      </c>
      <c r="AT99" s="54"/>
      <c r="AU99" s="68">
        <f>12.44-1.41</f>
        <v>11.03</v>
      </c>
      <c r="AV99" s="54"/>
      <c r="AW99" s="68">
        <f>10.5-0.82</f>
        <v>9.68</v>
      </c>
      <c r="AX99" s="54"/>
      <c r="AY99" s="68">
        <f>9.81-0.97</f>
        <v>8.84</v>
      </c>
      <c r="AZ99" s="54"/>
      <c r="BA99" s="68">
        <f>10.81-0.76</f>
        <v>10.050000000000001</v>
      </c>
      <c r="BB99" s="54"/>
      <c r="BC99" s="68">
        <f>8.45-0.6</f>
        <v>7.85</v>
      </c>
      <c r="BD99" s="54"/>
      <c r="BE99" s="68">
        <f>13-0.91</f>
        <v>12.09</v>
      </c>
    </row>
    <row r="100" spans="1:60" x14ac:dyDescent="0.3">
      <c r="A100" s="33" t="s">
        <v>112</v>
      </c>
      <c r="B100" s="33"/>
      <c r="C100" s="85">
        <f>SUM(C97:C99)</f>
        <v>26.240000000000002</v>
      </c>
      <c r="D100" s="86"/>
      <c r="E100" s="85">
        <f>SUM(E97:E99)</f>
        <v>24.490000000000002</v>
      </c>
      <c r="F100" s="33"/>
      <c r="G100" s="85">
        <f>SUM(G97:G99)</f>
        <v>26.799999999999997</v>
      </c>
      <c r="H100" s="86"/>
      <c r="I100" s="85">
        <f>SUM(I97:I99)</f>
        <v>24.96</v>
      </c>
      <c r="J100" s="33"/>
      <c r="K100" s="85">
        <f>SUM(K97:K99)</f>
        <v>27.71</v>
      </c>
      <c r="L100" s="86"/>
      <c r="M100" s="85">
        <f>SUM(M97:M99)</f>
        <v>23.71</v>
      </c>
      <c r="N100" s="33"/>
      <c r="O100" s="85">
        <f>SUM(O97:O99)</f>
        <v>31.61</v>
      </c>
      <c r="P100" s="33"/>
      <c r="Q100" s="85">
        <f>SUM(Q97:Q99)</f>
        <v>23.75</v>
      </c>
      <c r="R100" s="86"/>
      <c r="S100" s="85">
        <f>SUM(S97:S99)</f>
        <v>23.86</v>
      </c>
      <c r="T100" s="33"/>
      <c r="U100" s="85">
        <f>SUM(U97:U99)</f>
        <v>23.71</v>
      </c>
      <c r="V100" s="86"/>
      <c r="W100" s="85">
        <f>SUM(W97:W99)</f>
        <v>25.270000000000003</v>
      </c>
      <c r="X100" s="33"/>
      <c r="Y100" s="85">
        <f>SUM(Y97:Y99)</f>
        <v>22.9</v>
      </c>
      <c r="Z100" s="86"/>
      <c r="AA100" s="85">
        <f>SUM(AA97:AA99)</f>
        <v>22.92</v>
      </c>
      <c r="AB100" s="33"/>
      <c r="AC100" s="85">
        <f>SUM(AC97:AC99)</f>
        <v>22.87</v>
      </c>
      <c r="AD100" s="25"/>
      <c r="AE100" s="85">
        <f>SUM(AE97:AE99)</f>
        <v>19.39</v>
      </c>
      <c r="AF100" s="25"/>
      <c r="AG100" s="85">
        <f>SUM(AG97:AG99)</f>
        <v>20.45</v>
      </c>
      <c r="AH100" s="25"/>
      <c r="AI100" s="85">
        <f>SUM(AI97:AI99)</f>
        <v>19.04</v>
      </c>
      <c r="AJ100" s="25"/>
      <c r="AK100" s="85">
        <f>SUM(AK97:AK99)</f>
        <v>20.28</v>
      </c>
      <c r="AL100" s="86"/>
      <c r="AM100" s="85">
        <f>SUM(AM97:AM99)</f>
        <v>18.399999999999999</v>
      </c>
      <c r="AN100" s="86"/>
      <c r="AO100" s="85">
        <f>SUM(AO97:AO99)</f>
        <v>18.479999999999997</v>
      </c>
      <c r="AP100" s="86"/>
      <c r="AQ100" s="85">
        <f>SUM(AQ97:AQ99)</f>
        <v>18.329999999999998</v>
      </c>
      <c r="AR100" s="86"/>
      <c r="AS100" s="85">
        <f>SUM(AS97:AS99)</f>
        <v>15.45</v>
      </c>
      <c r="AT100" s="86"/>
      <c r="AU100" s="85">
        <f>SUM(AU97:AU99)</f>
        <v>17.419999999999998</v>
      </c>
      <c r="AV100" s="86"/>
      <c r="AW100" s="85">
        <f>SUM(AW97:AW99)</f>
        <v>14.85</v>
      </c>
      <c r="AX100" s="86"/>
      <c r="AY100" s="85">
        <f>SUM(AY97:AY99)</f>
        <v>14.52</v>
      </c>
      <c r="AZ100" s="86"/>
      <c r="BA100" s="85">
        <f>SUM(BA97:BA99)</f>
        <v>14.990000000000002</v>
      </c>
      <c r="BB100" s="86"/>
      <c r="BC100" s="85">
        <f>SUM(BC97:BC99)</f>
        <v>12.419999999999998</v>
      </c>
      <c r="BD100" s="86"/>
      <c r="BE100" s="85">
        <f>SUM(BE97:BE99)</f>
        <v>17.38</v>
      </c>
    </row>
    <row r="101" spans="1:60" x14ac:dyDescent="0.3">
      <c r="A101" s="94" t="s">
        <v>174</v>
      </c>
    </row>
    <row r="102" spans="1:60" s="55" customFormat="1" x14ac:dyDescent="0.3">
      <c r="A102" s="52" t="s">
        <v>136</v>
      </c>
      <c r="B102" s="52"/>
      <c r="C102" s="90">
        <v>-1</v>
      </c>
      <c r="D102" s="52"/>
      <c r="E102" s="90">
        <v>-1.01</v>
      </c>
      <c r="F102" s="52"/>
      <c r="G102" s="90">
        <v>-1.01</v>
      </c>
      <c r="H102" s="52"/>
      <c r="I102" s="90">
        <v>-1.0900000000000001</v>
      </c>
      <c r="J102" s="52"/>
      <c r="K102" s="90">
        <v>-0.98</v>
      </c>
      <c r="L102" s="52"/>
      <c r="M102" s="90">
        <v>-0.91</v>
      </c>
      <c r="N102" s="52"/>
      <c r="O102" s="90">
        <v>-1.19</v>
      </c>
      <c r="P102" s="52"/>
      <c r="Q102" s="90">
        <v>-0.92</v>
      </c>
      <c r="R102" s="52"/>
      <c r="S102" s="90">
        <v>-0.76</v>
      </c>
      <c r="T102" s="52"/>
      <c r="U102" s="90">
        <v>-0.98</v>
      </c>
      <c r="V102" s="52"/>
      <c r="W102" s="90">
        <v>-0.97</v>
      </c>
      <c r="X102" s="52"/>
      <c r="Y102" s="90">
        <v>-0.96</v>
      </c>
      <c r="Z102" s="52"/>
      <c r="AA102" s="90">
        <v>-1.03</v>
      </c>
      <c r="AB102" s="52"/>
      <c r="AC102" s="90">
        <v>-0.9</v>
      </c>
      <c r="AD102" s="52"/>
      <c r="AE102" s="90">
        <v>-0.68</v>
      </c>
      <c r="AF102" s="52"/>
      <c r="AG102" s="90">
        <v>-0.82</v>
      </c>
      <c r="AH102" s="52"/>
      <c r="AI102" s="90">
        <v>-0.63</v>
      </c>
      <c r="AJ102" s="52"/>
      <c r="AK102" s="90">
        <v>-0.69</v>
      </c>
      <c r="AL102" s="52"/>
      <c r="AM102" s="90">
        <v>-0.6</v>
      </c>
      <c r="AN102" s="52"/>
      <c r="AO102" s="90">
        <v>-0.63</v>
      </c>
      <c r="AP102" s="52"/>
      <c r="AQ102" s="90">
        <v>-0.56000000000000005</v>
      </c>
      <c r="AR102" s="52"/>
      <c r="AS102" s="90">
        <v>-0.32</v>
      </c>
      <c r="AT102" s="52"/>
      <c r="AU102" s="90">
        <v>-0.38</v>
      </c>
      <c r="AV102" s="52"/>
      <c r="AW102" s="90">
        <v>-0.3</v>
      </c>
      <c r="AX102" s="52"/>
      <c r="AY102" s="90">
        <v>-0.47</v>
      </c>
      <c r="AZ102" s="52"/>
      <c r="BA102" s="90">
        <v>-0.23</v>
      </c>
      <c r="BB102" s="52"/>
      <c r="BC102" s="90">
        <v>-0.17</v>
      </c>
      <c r="BD102" s="52"/>
      <c r="BE102" s="90">
        <v>-0.28999999999999998</v>
      </c>
      <c r="BF102" s="52"/>
      <c r="BG102" s="52"/>
    </row>
    <row r="103" spans="1:60" s="55" customFormat="1" x14ac:dyDescent="0.3">
      <c r="A103" s="31" t="s">
        <v>137</v>
      </c>
      <c r="B103" s="65"/>
      <c r="C103" s="64">
        <v>-1.25</v>
      </c>
      <c r="D103" s="70"/>
      <c r="E103" s="64">
        <v>-1.32</v>
      </c>
      <c r="F103" s="65"/>
      <c r="G103" s="64">
        <v>-1.25</v>
      </c>
      <c r="H103" s="70"/>
      <c r="I103" s="64">
        <v>-1.3</v>
      </c>
      <c r="J103" s="65"/>
      <c r="K103" s="64">
        <v>-1.21</v>
      </c>
      <c r="L103" s="70"/>
      <c r="M103" s="64">
        <v>-1.24</v>
      </c>
      <c r="N103" s="65"/>
      <c r="O103" s="64">
        <v>-1.04</v>
      </c>
      <c r="P103" s="65"/>
      <c r="Q103" s="64">
        <v>-1.31</v>
      </c>
      <c r="R103" s="70"/>
      <c r="S103" s="64">
        <v>-1.1399999999999999</v>
      </c>
      <c r="T103" s="65"/>
      <c r="U103" s="64">
        <v>-1.37</v>
      </c>
      <c r="V103" s="70"/>
      <c r="W103" s="64">
        <v>-1.19</v>
      </c>
      <c r="X103" s="65"/>
      <c r="Y103" s="64">
        <v>-1.49</v>
      </c>
      <c r="Z103" s="70"/>
      <c r="AA103" s="64">
        <v>-1.55</v>
      </c>
      <c r="AB103" s="71"/>
      <c r="AC103" s="64">
        <v>-1.4</v>
      </c>
      <c r="AD103" s="70"/>
      <c r="AE103" s="64">
        <v>-1.1499999999999999</v>
      </c>
      <c r="AF103" s="70"/>
      <c r="AG103" s="64">
        <v>-1.31</v>
      </c>
      <c r="AH103" s="70"/>
      <c r="AI103" s="64">
        <v>-1.0900000000000001</v>
      </c>
      <c r="AJ103" s="70"/>
      <c r="AK103" s="64">
        <v>-1.1499999999999999</v>
      </c>
      <c r="AL103" s="70"/>
      <c r="AM103" s="64">
        <v>-1.06</v>
      </c>
      <c r="AN103" s="70"/>
      <c r="AO103" s="64">
        <v>-1.1000000000000001</v>
      </c>
      <c r="AP103" s="70"/>
      <c r="AQ103" s="64">
        <v>-1.05</v>
      </c>
      <c r="AR103" s="70"/>
      <c r="AS103" s="64">
        <v>-0.56999999999999995</v>
      </c>
      <c r="AT103" s="70"/>
      <c r="AU103" s="64">
        <v>-0.75</v>
      </c>
      <c r="AV103" s="70"/>
      <c r="AW103" s="64">
        <v>-0.52</v>
      </c>
      <c r="AX103" s="70"/>
      <c r="AY103" s="64">
        <v>-0.68</v>
      </c>
      <c r="AZ103" s="70"/>
      <c r="BA103" s="64">
        <v>-0.43</v>
      </c>
      <c r="BB103" s="70"/>
      <c r="BC103" s="64">
        <v>-0.25</v>
      </c>
      <c r="BD103" s="70"/>
      <c r="BE103" s="64">
        <v>-0.61</v>
      </c>
      <c r="BF103" s="52"/>
      <c r="BG103" s="52"/>
    </row>
    <row r="104" spans="1:60" x14ac:dyDescent="0.3">
      <c r="A104" s="49" t="s">
        <v>125</v>
      </c>
      <c r="B104" s="49"/>
      <c r="C104" s="91">
        <f>SUM(C102:C103)</f>
        <v>-2.25</v>
      </c>
      <c r="D104" s="92"/>
      <c r="E104" s="91">
        <f>SUM(E102:E103)</f>
        <v>-2.33</v>
      </c>
      <c r="F104" s="49"/>
      <c r="G104" s="91">
        <f>SUM(G102:G103)</f>
        <v>-2.2599999999999998</v>
      </c>
      <c r="H104" s="92"/>
      <c r="I104" s="91">
        <f>SUM(I102:I103)</f>
        <v>-2.39</v>
      </c>
      <c r="J104" s="49"/>
      <c r="K104" s="91">
        <f>SUM(K102:K103)</f>
        <v>-2.19</v>
      </c>
      <c r="L104" s="92"/>
      <c r="M104" s="91">
        <f>SUM(M102:M103)</f>
        <v>-2.15</v>
      </c>
      <c r="N104" s="49"/>
      <c r="O104" s="91">
        <f>SUM(O102:O103)</f>
        <v>-2.23</v>
      </c>
      <c r="P104" s="49"/>
      <c r="Q104" s="91">
        <f>SUM(Q102:Q103)</f>
        <v>-2.23</v>
      </c>
      <c r="R104" s="92"/>
      <c r="S104" s="91">
        <f>SUM(S102:S103)</f>
        <v>-1.9</v>
      </c>
      <c r="T104" s="49"/>
      <c r="U104" s="91">
        <f>SUM(U102:U103)</f>
        <v>-2.35</v>
      </c>
      <c r="V104" s="92"/>
      <c r="W104" s="91">
        <f>SUM(W102:W103)</f>
        <v>-2.16</v>
      </c>
      <c r="X104" s="49"/>
      <c r="Y104" s="91">
        <v>-2.4500000000000002</v>
      </c>
      <c r="Z104" s="92"/>
      <c r="AA104" s="91">
        <v>-2.58</v>
      </c>
      <c r="AB104" s="92"/>
      <c r="AC104" s="91">
        <v>-2.2999999999999998</v>
      </c>
      <c r="AD104" s="92"/>
      <c r="AE104" s="91">
        <v>-1.83</v>
      </c>
      <c r="AF104" s="92"/>
      <c r="AG104" s="91">
        <v>-2.13</v>
      </c>
      <c r="AH104" s="92"/>
      <c r="AI104" s="91">
        <v>-1.72</v>
      </c>
      <c r="AJ104" s="92"/>
      <c r="AK104" s="91">
        <v>-1.84</v>
      </c>
      <c r="AL104" s="92"/>
      <c r="AM104" s="91">
        <v>-1.66</v>
      </c>
      <c r="AN104" s="92"/>
      <c r="AO104" s="91">
        <v>-1.73</v>
      </c>
      <c r="AP104" s="92"/>
      <c r="AQ104" s="91">
        <v>-1.61</v>
      </c>
      <c r="AR104" s="92"/>
      <c r="AS104" s="91">
        <v>-0.89</v>
      </c>
      <c r="AT104" s="92"/>
      <c r="AU104" s="91">
        <v>-1.1299999999999999</v>
      </c>
      <c r="AV104" s="92"/>
      <c r="AW104" s="91">
        <v>-0.82</v>
      </c>
      <c r="AX104" s="92"/>
      <c r="AY104" s="91">
        <v>-1.1499999999999999</v>
      </c>
      <c r="AZ104" s="92"/>
      <c r="BA104" s="91">
        <v>-0.66</v>
      </c>
      <c r="BB104" s="92"/>
      <c r="BC104" s="91">
        <v>-0.42</v>
      </c>
      <c r="BD104" s="92"/>
      <c r="BE104" s="91">
        <v>-0.9</v>
      </c>
      <c r="BF104" s="52"/>
      <c r="BG104" s="52"/>
      <c r="BH104" s="55"/>
    </row>
    <row r="105" spans="1:60" ht="15" x14ac:dyDescent="0.3">
      <c r="A105" s="25" t="s">
        <v>126</v>
      </c>
      <c r="B105" s="25"/>
      <c r="C105" s="36">
        <f>C97+C102</f>
        <v>9.31</v>
      </c>
      <c r="D105" s="31"/>
      <c r="E105" s="36">
        <f>E97+E102</f>
        <v>7.6400000000000006</v>
      </c>
      <c r="F105" s="25"/>
      <c r="G105" s="36">
        <f>G97+G102</f>
        <v>9.86</v>
      </c>
      <c r="H105" s="31"/>
      <c r="I105" s="36">
        <f>I97+I102</f>
        <v>8.33</v>
      </c>
      <c r="J105" s="25"/>
      <c r="K105" s="36">
        <f>K97+K102</f>
        <v>10.54</v>
      </c>
      <c r="L105" s="31"/>
      <c r="M105" s="36">
        <f>M97+M102</f>
        <v>6.4799999999999995</v>
      </c>
      <c r="N105" s="25"/>
      <c r="O105" s="36">
        <f>O97+O102</f>
        <v>14.370000000000001</v>
      </c>
      <c r="P105" s="25"/>
      <c r="Q105" s="36">
        <f>Q97+Q102</f>
        <v>8.84</v>
      </c>
      <c r="R105" s="31"/>
      <c r="S105" s="36">
        <f>S97+S102</f>
        <v>8.8000000000000007</v>
      </c>
      <c r="T105" s="25"/>
      <c r="U105" s="36">
        <f>U97+U102</f>
        <v>8.85</v>
      </c>
      <c r="V105" s="31"/>
      <c r="W105" s="36">
        <f>W97+W102</f>
        <v>9.99</v>
      </c>
      <c r="X105" s="25"/>
      <c r="Y105" s="36">
        <f>Y97+Y102</f>
        <v>8.2800000000000011</v>
      </c>
      <c r="Z105" s="31"/>
      <c r="AA105" s="36">
        <f>AA97+AA102</f>
        <v>8.3000000000000007</v>
      </c>
      <c r="AB105" s="25"/>
      <c r="AC105" s="36">
        <f>AC97+AC102</f>
        <v>8.26</v>
      </c>
      <c r="AD105" s="31"/>
      <c r="AE105" s="36">
        <f>AE97+AE102</f>
        <v>6.33</v>
      </c>
      <c r="AF105" s="31"/>
      <c r="AG105" s="36">
        <f>AG97+AG102</f>
        <v>7.2199999999999989</v>
      </c>
      <c r="AH105" s="31"/>
      <c r="AI105" s="36">
        <f>AI97+AI102</f>
        <v>6.05</v>
      </c>
      <c r="AJ105" s="31"/>
      <c r="AK105" s="36">
        <f>AK97+AK102</f>
        <v>7.18</v>
      </c>
      <c r="AL105" s="31"/>
      <c r="AM105" s="36">
        <f>AM97+AM102</f>
        <v>5.4600000000000009</v>
      </c>
      <c r="AN105" s="31"/>
      <c r="AO105" s="36">
        <f>AO97+AO102</f>
        <v>5.38</v>
      </c>
      <c r="AP105" s="31"/>
      <c r="AQ105" s="36">
        <f>AQ97+AQ102</f>
        <v>5.5600000000000005</v>
      </c>
      <c r="AR105" s="31"/>
      <c r="AS105" s="36">
        <f>AS97+AS102</f>
        <v>4.59</v>
      </c>
      <c r="AT105" s="31"/>
      <c r="AU105" s="36">
        <f>AU97+AU102</f>
        <v>5.42</v>
      </c>
      <c r="AV105" s="31"/>
      <c r="AW105" s="36">
        <f>AW97+AW102</f>
        <v>4.33</v>
      </c>
      <c r="AX105" s="31"/>
      <c r="AY105" s="36">
        <f>AY97+AY102</f>
        <v>4.75</v>
      </c>
      <c r="AZ105" s="31"/>
      <c r="BA105" s="36">
        <f>BA97+BA102</f>
        <v>4.1399999999999997</v>
      </c>
      <c r="BB105" s="31"/>
      <c r="BC105" s="36">
        <f>BC97+BC102</f>
        <v>3.9399999999999995</v>
      </c>
      <c r="BD105" s="31"/>
      <c r="BE105" s="36">
        <f>BE97+BE102</f>
        <v>4.33</v>
      </c>
    </row>
    <row r="106" spans="1:60" x14ac:dyDescent="0.3">
      <c r="A106" s="52" t="s">
        <v>127</v>
      </c>
      <c r="B106" s="52"/>
      <c r="C106" s="69">
        <f>C98</f>
        <v>0.57999999999999996</v>
      </c>
      <c r="D106" s="65"/>
      <c r="E106" s="69">
        <f>E98</f>
        <v>0.6</v>
      </c>
      <c r="F106" s="52"/>
      <c r="G106" s="69">
        <f>G98</f>
        <v>0.59</v>
      </c>
      <c r="H106" s="65"/>
      <c r="I106" s="69">
        <f>I98</f>
        <v>0.64</v>
      </c>
      <c r="J106" s="52"/>
      <c r="K106" s="69">
        <f>K98</f>
        <v>0.63</v>
      </c>
      <c r="L106" s="65"/>
      <c r="M106" s="69">
        <f>M98</f>
        <v>0.64</v>
      </c>
      <c r="N106" s="52"/>
      <c r="O106" s="69">
        <f>O98</f>
        <v>0.62</v>
      </c>
      <c r="P106" s="52"/>
      <c r="Q106" s="69">
        <f>Q98</f>
        <v>0.52</v>
      </c>
      <c r="R106" s="65"/>
      <c r="S106" s="69">
        <f>S98</f>
        <v>0.48</v>
      </c>
      <c r="T106" s="52"/>
      <c r="U106" s="69">
        <f>U98</f>
        <v>0.53</v>
      </c>
      <c r="V106" s="65"/>
      <c r="W106" s="69">
        <f>W98</f>
        <v>0.49</v>
      </c>
      <c r="X106" s="52"/>
      <c r="Y106" s="69">
        <f>Y98</f>
        <v>0.55000000000000004</v>
      </c>
      <c r="Z106" s="65"/>
      <c r="AA106" s="69">
        <f>AA98</f>
        <v>0.54</v>
      </c>
      <c r="AB106" s="52"/>
      <c r="AC106" s="69">
        <f>AC98</f>
        <v>0.56000000000000005</v>
      </c>
      <c r="AD106" s="65"/>
      <c r="AE106" s="69">
        <f>AE98</f>
        <v>0.54</v>
      </c>
      <c r="AF106" s="65"/>
      <c r="AG106" s="69">
        <f>AG98</f>
        <v>0.41</v>
      </c>
      <c r="AH106" s="65"/>
      <c r="AI106" s="69">
        <f>AI98</f>
        <v>0.59</v>
      </c>
      <c r="AJ106" s="65"/>
      <c r="AK106" s="69">
        <f>AK98</f>
        <v>0.56000000000000005</v>
      </c>
      <c r="AL106" s="65"/>
      <c r="AM106" s="69">
        <f>AM98</f>
        <v>0.6</v>
      </c>
      <c r="AN106" s="65"/>
      <c r="AO106" s="69">
        <f>AO98</f>
        <v>0.66</v>
      </c>
      <c r="AP106" s="65"/>
      <c r="AQ106" s="69">
        <f>AQ98</f>
        <v>0.53</v>
      </c>
      <c r="AR106" s="65"/>
      <c r="AS106" s="69">
        <f>AS98</f>
        <v>0.55000000000000004</v>
      </c>
      <c r="AT106" s="65"/>
      <c r="AU106" s="69">
        <f>AU98</f>
        <v>0.59</v>
      </c>
      <c r="AV106" s="65"/>
      <c r="AW106" s="69">
        <f>AW98</f>
        <v>0.54</v>
      </c>
      <c r="AX106" s="65"/>
      <c r="AY106" s="69">
        <f>AY98</f>
        <v>0.46</v>
      </c>
      <c r="AZ106" s="65"/>
      <c r="BA106" s="69">
        <f>BA98</f>
        <v>0.56999999999999995</v>
      </c>
      <c r="BB106" s="65"/>
      <c r="BC106" s="69">
        <f>BC98</f>
        <v>0.46</v>
      </c>
      <c r="BD106" s="65"/>
      <c r="BE106" s="69">
        <f>BE98</f>
        <v>0.67</v>
      </c>
    </row>
    <row r="107" spans="1:60" ht="15" x14ac:dyDescent="0.3">
      <c r="A107" s="25" t="s">
        <v>128</v>
      </c>
      <c r="B107" s="25"/>
      <c r="C107" s="46">
        <f>C99+C103</f>
        <v>14.1</v>
      </c>
      <c r="D107" s="31"/>
      <c r="E107" s="46">
        <f>E99+E103</f>
        <v>13.92</v>
      </c>
      <c r="F107" s="25"/>
      <c r="G107" s="46">
        <f>G99+G103</f>
        <v>14.09</v>
      </c>
      <c r="H107" s="31"/>
      <c r="I107" s="46">
        <f>I99+I103</f>
        <v>13.6</v>
      </c>
      <c r="J107" s="25"/>
      <c r="K107" s="46">
        <f>K99+K103</f>
        <v>14.350000000000001</v>
      </c>
      <c r="L107" s="31"/>
      <c r="M107" s="46">
        <f>M99+M103</f>
        <v>14.44</v>
      </c>
      <c r="N107" s="25"/>
      <c r="O107" s="46">
        <f>O99+O103</f>
        <v>14.39</v>
      </c>
      <c r="P107" s="25"/>
      <c r="Q107" s="46">
        <f>Q99+Q103</f>
        <v>12.16</v>
      </c>
      <c r="R107" s="31"/>
      <c r="S107" s="46">
        <f>S99+S103</f>
        <v>12.68</v>
      </c>
      <c r="T107" s="25"/>
      <c r="U107" s="46">
        <f>U99+U103</f>
        <v>11.98</v>
      </c>
      <c r="V107" s="31"/>
      <c r="W107" s="46">
        <f>W99+W103</f>
        <v>12.63</v>
      </c>
      <c r="X107" s="25"/>
      <c r="Y107" s="46">
        <f>Y99+Y103</f>
        <v>11.62</v>
      </c>
      <c r="Z107" s="31"/>
      <c r="AA107" s="46">
        <f>AA99+AA103</f>
        <v>11.5</v>
      </c>
      <c r="AB107" s="25"/>
      <c r="AC107" s="46">
        <f>AC99+AC103</f>
        <v>11.75</v>
      </c>
      <c r="AD107" s="31"/>
      <c r="AE107" s="46">
        <f>AE99+AE103</f>
        <v>10.69</v>
      </c>
      <c r="AF107" s="31"/>
      <c r="AG107" s="46">
        <f>AG99+AG103</f>
        <v>10.69</v>
      </c>
      <c r="AH107" s="31"/>
      <c r="AI107" s="46">
        <f>AI99+AI103</f>
        <v>10.68</v>
      </c>
      <c r="AJ107" s="31"/>
      <c r="AK107" s="46">
        <f>AK99+AK103</f>
        <v>10.700000000000001</v>
      </c>
      <c r="AL107" s="31"/>
      <c r="AM107" s="46">
        <f>AM99+AM103</f>
        <v>10.68</v>
      </c>
      <c r="AN107" s="31"/>
      <c r="AO107" s="46">
        <f>AO99+AO103</f>
        <v>10.709999999999999</v>
      </c>
      <c r="AP107" s="31"/>
      <c r="AQ107" s="46">
        <f>AQ99+AQ103</f>
        <v>10.629999999999999</v>
      </c>
      <c r="AR107" s="31"/>
      <c r="AS107" s="46">
        <f>AS99+AS103</f>
        <v>9.4199999999999982</v>
      </c>
      <c r="AT107" s="31"/>
      <c r="AU107" s="46">
        <f>AU99+AU103</f>
        <v>10.28</v>
      </c>
      <c r="AV107" s="31"/>
      <c r="AW107" s="46">
        <f>AW99+AW103</f>
        <v>9.16</v>
      </c>
      <c r="AX107" s="31"/>
      <c r="AY107" s="46">
        <f>AY99+AY103</f>
        <v>8.16</v>
      </c>
      <c r="AZ107" s="31"/>
      <c r="BA107" s="46">
        <f>BA99+BA103</f>
        <v>9.620000000000001</v>
      </c>
      <c r="BB107" s="31"/>
      <c r="BC107" s="46">
        <f>BC99+BC103</f>
        <v>7.6</v>
      </c>
      <c r="BD107" s="31"/>
      <c r="BE107" s="46">
        <f>BE99+BE103</f>
        <v>11.48</v>
      </c>
    </row>
    <row r="108" spans="1:60" s="35" customFormat="1" ht="14.4" thickBot="1" x14ac:dyDescent="0.35">
      <c r="A108" s="49" t="s">
        <v>129</v>
      </c>
      <c r="B108" s="49"/>
      <c r="C108" s="93">
        <f>C100+C104</f>
        <v>23.990000000000002</v>
      </c>
      <c r="D108" s="49"/>
      <c r="E108" s="93">
        <f>E100+E104</f>
        <v>22.160000000000004</v>
      </c>
      <c r="F108" s="49"/>
      <c r="G108" s="93">
        <f>G100+G104</f>
        <v>24.54</v>
      </c>
      <c r="H108" s="49"/>
      <c r="I108" s="93">
        <f>I100+I104</f>
        <v>22.57</v>
      </c>
      <c r="J108" s="49"/>
      <c r="K108" s="93">
        <f>K100+K104</f>
        <v>25.52</v>
      </c>
      <c r="L108" s="49"/>
      <c r="M108" s="93">
        <f>M100+M104</f>
        <v>21.560000000000002</v>
      </c>
      <c r="N108" s="49"/>
      <c r="O108" s="93">
        <f>O100+O104</f>
        <v>29.38</v>
      </c>
      <c r="P108" s="49"/>
      <c r="Q108" s="93">
        <f>Q100+Q104</f>
        <v>21.52</v>
      </c>
      <c r="R108" s="49"/>
      <c r="S108" s="93">
        <f>S100+S104</f>
        <v>21.96</v>
      </c>
      <c r="T108" s="49"/>
      <c r="U108" s="93">
        <f>U100+U104</f>
        <v>21.36</v>
      </c>
      <c r="V108" s="49"/>
      <c r="W108" s="93">
        <f>W100+W104</f>
        <v>23.110000000000003</v>
      </c>
      <c r="X108" s="49"/>
      <c r="Y108" s="93">
        <f>Y100+Y104</f>
        <v>20.45</v>
      </c>
      <c r="Z108" s="49"/>
      <c r="AA108" s="93">
        <f>AA100+AA104</f>
        <v>20.340000000000003</v>
      </c>
      <c r="AB108" s="49"/>
      <c r="AC108" s="93">
        <f>AC100+AC104</f>
        <v>20.57</v>
      </c>
      <c r="AD108" s="49"/>
      <c r="AE108" s="93">
        <f>AE100+AE104</f>
        <v>17.560000000000002</v>
      </c>
      <c r="AF108" s="49"/>
      <c r="AG108" s="93">
        <f>AG100+AG104</f>
        <v>18.32</v>
      </c>
      <c r="AH108" s="49"/>
      <c r="AI108" s="93">
        <f>AI100+AI104</f>
        <v>17.32</v>
      </c>
      <c r="AJ108" s="49"/>
      <c r="AK108" s="93">
        <f>AK100+AK104</f>
        <v>18.440000000000001</v>
      </c>
      <c r="AL108" s="49"/>
      <c r="AM108" s="93">
        <f>AM100+AM104</f>
        <v>16.739999999999998</v>
      </c>
      <c r="AN108" s="49"/>
      <c r="AO108" s="93">
        <f>AO100+AO104</f>
        <v>16.749999999999996</v>
      </c>
      <c r="AP108" s="49"/>
      <c r="AQ108" s="93">
        <f>AQ100+AQ104</f>
        <v>16.72</v>
      </c>
      <c r="AR108" s="49"/>
      <c r="AS108" s="93">
        <f>AS100+AS104</f>
        <v>14.559999999999999</v>
      </c>
      <c r="AT108" s="49"/>
      <c r="AU108" s="93">
        <f>AU100+AU104</f>
        <v>16.29</v>
      </c>
      <c r="AV108" s="49"/>
      <c r="AW108" s="93">
        <f>AW100+AW104</f>
        <v>14.03</v>
      </c>
      <c r="AX108" s="49"/>
      <c r="AY108" s="93">
        <f>AY100+AY104</f>
        <v>13.37</v>
      </c>
      <c r="AZ108" s="49"/>
      <c r="BA108" s="93">
        <f>BA100+BA104</f>
        <v>14.330000000000002</v>
      </c>
      <c r="BB108" s="49"/>
      <c r="BC108" s="93">
        <f>BC100+BC104</f>
        <v>11.999999999999998</v>
      </c>
      <c r="BD108" s="49"/>
      <c r="BE108" s="93">
        <f>BE100+BE104</f>
        <v>16.48</v>
      </c>
      <c r="BF108" s="34"/>
      <c r="BG108" s="34"/>
    </row>
    <row r="109" spans="1:60" s="50" customFormat="1" ht="13.5" customHeight="1" thickTop="1" x14ac:dyDescent="0.3">
      <c r="A109" s="103" t="s">
        <v>141</v>
      </c>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49"/>
      <c r="BG109" s="49"/>
    </row>
    <row r="110" spans="1:60" s="35" customFormat="1" ht="13.05" customHeight="1" x14ac:dyDescent="0.3">
      <c r="A110" s="103" t="s">
        <v>150</v>
      </c>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34"/>
      <c r="BG110" s="34"/>
    </row>
    <row r="111" spans="1:60" s="50" customFormat="1" ht="13.05" customHeight="1" x14ac:dyDescent="0.3">
      <c r="A111" s="102" t="s">
        <v>149</v>
      </c>
      <c r="B111" s="102"/>
      <c r="C111" s="102"/>
      <c r="D111" s="102"/>
      <c r="E111" s="102"/>
      <c r="F111" s="102"/>
      <c r="G111" s="102"/>
      <c r="H111" s="102"/>
      <c r="I111" s="102"/>
      <c r="J111" s="102"/>
      <c r="K111" s="102"/>
      <c r="L111" s="102"/>
      <c r="M111" s="102"/>
      <c r="N111" s="102"/>
      <c r="O111" s="102"/>
      <c r="P111" s="102"/>
      <c r="Q111" s="102"/>
      <c r="R111" s="102"/>
      <c r="S111" s="102"/>
      <c r="T111" s="102"/>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49"/>
      <c r="BG111" s="49"/>
    </row>
    <row r="112" spans="1:60" x14ac:dyDescent="0.3">
      <c r="AK112" s="63"/>
    </row>
    <row r="113" spans="1:59" ht="14.4" thickBot="1" x14ac:dyDescent="0.35">
      <c r="A113" s="79" t="s">
        <v>72</v>
      </c>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row>
    <row r="114" spans="1:59" ht="30" customHeight="1" thickTop="1" x14ac:dyDescent="0.3">
      <c r="A114" s="106" t="s">
        <v>165</v>
      </c>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row>
    <row r="115" spans="1:59" ht="13.2" customHeight="1" x14ac:dyDescent="0.3">
      <c r="A115" s="104" t="s">
        <v>82</v>
      </c>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row>
    <row r="116" spans="1:59" ht="6" customHeight="1"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row>
    <row r="117" spans="1:59" x14ac:dyDescent="0.3">
      <c r="A117" s="23" t="s">
        <v>58</v>
      </c>
      <c r="B117" s="23"/>
      <c r="C117" s="24" t="s">
        <v>182</v>
      </c>
      <c r="D117" s="23"/>
      <c r="E117" s="24" t="s">
        <v>183</v>
      </c>
      <c r="F117" s="23"/>
      <c r="G117" s="24" t="s">
        <v>177</v>
      </c>
      <c r="H117" s="23"/>
      <c r="I117" s="24" t="s">
        <v>178</v>
      </c>
      <c r="J117" s="23"/>
      <c r="K117" s="24" t="s">
        <v>170</v>
      </c>
      <c r="L117" s="23"/>
      <c r="M117" s="24" t="s">
        <v>171</v>
      </c>
      <c r="N117" s="23"/>
      <c r="O117" s="24" t="s">
        <v>157</v>
      </c>
      <c r="P117" s="23"/>
      <c r="Q117" s="24" t="s">
        <v>151</v>
      </c>
      <c r="R117" s="23"/>
      <c r="S117" s="24" t="s">
        <v>152</v>
      </c>
      <c r="T117" s="23"/>
      <c r="U117" s="24" t="s">
        <v>138</v>
      </c>
      <c r="V117" s="23"/>
      <c r="W117" s="24" t="s">
        <v>139</v>
      </c>
      <c r="X117" s="23"/>
      <c r="Y117" s="24" t="s">
        <v>133</v>
      </c>
      <c r="Z117" s="23"/>
      <c r="AA117" s="24" t="s">
        <v>132</v>
      </c>
      <c r="AB117" s="23"/>
      <c r="AC117" s="24" t="s">
        <v>131</v>
      </c>
      <c r="AD117" s="23"/>
      <c r="AE117" s="24" t="s">
        <v>124</v>
      </c>
      <c r="AF117" s="23"/>
      <c r="AG117" s="24" t="s">
        <v>123</v>
      </c>
      <c r="AH117" s="23"/>
      <c r="AI117" s="24" t="s">
        <v>121</v>
      </c>
      <c r="AJ117" s="23"/>
      <c r="AK117" s="24" t="s">
        <v>122</v>
      </c>
      <c r="AL117" s="23"/>
      <c r="AM117" s="24" t="s">
        <v>120</v>
      </c>
      <c r="AN117" s="23"/>
      <c r="AO117" s="24" t="s">
        <v>119</v>
      </c>
      <c r="AP117" s="23"/>
      <c r="AQ117" s="24" t="s">
        <v>110</v>
      </c>
      <c r="AR117" s="23"/>
      <c r="AS117" s="24" t="s">
        <v>94</v>
      </c>
      <c r="AT117" s="23"/>
      <c r="AU117" s="24" t="s">
        <v>93</v>
      </c>
      <c r="AV117" s="23"/>
      <c r="AW117" s="24" t="s">
        <v>92</v>
      </c>
      <c r="AX117" s="23"/>
      <c r="AY117" s="24" t="s">
        <v>85</v>
      </c>
      <c r="AZ117" s="23"/>
      <c r="BA117" s="24" t="s">
        <v>91</v>
      </c>
      <c r="BB117" s="23"/>
      <c r="BC117" s="24" t="s">
        <v>84</v>
      </c>
      <c r="BD117" s="23"/>
      <c r="BE117" s="24" t="s">
        <v>83</v>
      </c>
    </row>
    <row r="118" spans="1:59" x14ac:dyDescent="0.3">
      <c r="A118" s="25" t="s">
        <v>26</v>
      </c>
      <c r="B118" s="25"/>
      <c r="C118" s="26">
        <f t="shared" ref="C118:C122" si="59">E118+G118</f>
        <v>267</v>
      </c>
      <c r="D118" s="25"/>
      <c r="E118" s="26">
        <v>66</v>
      </c>
      <c r="F118" s="25"/>
      <c r="G118" s="26">
        <f t="shared" ref="G118:G122" si="60">I118+K118</f>
        <v>201</v>
      </c>
      <c r="H118" s="25"/>
      <c r="I118" s="26">
        <v>65</v>
      </c>
      <c r="J118" s="25"/>
      <c r="K118" s="26">
        <f t="shared" ref="K118:K122" si="61">M118+O118</f>
        <v>136</v>
      </c>
      <c r="L118" s="25"/>
      <c r="M118" s="26">
        <v>71</v>
      </c>
      <c r="N118" s="25"/>
      <c r="O118" s="26">
        <f>65</f>
        <v>65</v>
      </c>
      <c r="P118" s="25"/>
      <c r="Q118" s="26">
        <f t="shared" ref="Q118:Q122" si="62">S118+U118</f>
        <v>222</v>
      </c>
      <c r="R118" s="25"/>
      <c r="S118" s="26">
        <v>59</v>
      </c>
      <c r="T118" s="25"/>
      <c r="U118" s="26">
        <f t="shared" ref="U118:U122" si="63">W118+Y118</f>
        <v>163</v>
      </c>
      <c r="V118" s="25"/>
      <c r="W118" s="26">
        <v>59</v>
      </c>
      <c r="X118" s="25"/>
      <c r="Y118" s="26">
        <f t="shared" ref="Y118:Y122" si="64">AA118+AC118</f>
        <v>104</v>
      </c>
      <c r="Z118" s="25"/>
      <c r="AA118" s="26">
        <v>56</v>
      </c>
      <c r="AB118" s="25"/>
      <c r="AC118" s="26">
        <v>48</v>
      </c>
      <c r="AD118" s="25"/>
      <c r="AE118" s="26">
        <f t="shared" ref="AE118:AE122" si="65">AG118+AI118</f>
        <v>200</v>
      </c>
      <c r="AF118" s="25"/>
      <c r="AG118" s="26">
        <v>53</v>
      </c>
      <c r="AH118" s="25"/>
      <c r="AI118" s="26">
        <f t="shared" ref="AI118:AI122" si="66">AK118+AM118</f>
        <v>147</v>
      </c>
      <c r="AJ118" s="25"/>
      <c r="AK118" s="26">
        <v>51</v>
      </c>
      <c r="AL118" s="25"/>
      <c r="AM118" s="26">
        <f t="shared" ref="AM118:AM122" si="67">AO118+AQ118</f>
        <v>96</v>
      </c>
      <c r="AN118" s="25"/>
      <c r="AO118" s="26">
        <v>48</v>
      </c>
      <c r="AP118" s="25"/>
      <c r="AQ118" s="26">
        <f>48</f>
        <v>48</v>
      </c>
      <c r="AR118" s="25"/>
      <c r="AS118" s="26">
        <f>SUM(AU118:AW118)</f>
        <v>252</v>
      </c>
      <c r="AT118" s="25"/>
      <c r="AU118" s="26">
        <v>59</v>
      </c>
      <c r="AV118" s="25"/>
      <c r="AW118" s="26">
        <f>SUM(AY118:BA118)</f>
        <v>193</v>
      </c>
      <c r="AX118" s="25"/>
      <c r="AY118" s="26">
        <v>64</v>
      </c>
      <c r="AZ118" s="25"/>
      <c r="BA118" s="26">
        <f>SUM(BC118:BE118)</f>
        <v>129</v>
      </c>
      <c r="BB118" s="25"/>
      <c r="BC118" s="26">
        <v>69</v>
      </c>
      <c r="BD118" s="25"/>
      <c r="BE118" s="26">
        <v>60</v>
      </c>
    </row>
    <row r="119" spans="1:59" x14ac:dyDescent="0.3">
      <c r="A119" s="29" t="s">
        <v>145</v>
      </c>
      <c r="B119" s="29"/>
      <c r="C119" s="30">
        <f t="shared" si="59"/>
        <v>-27</v>
      </c>
      <c r="D119" s="29"/>
      <c r="E119" s="30">
        <v>-6</v>
      </c>
      <c r="F119" s="29"/>
      <c r="G119" s="30">
        <f t="shared" si="60"/>
        <v>-21</v>
      </c>
      <c r="H119" s="29"/>
      <c r="I119" s="30">
        <v>-6</v>
      </c>
      <c r="J119" s="29"/>
      <c r="K119" s="30">
        <f t="shared" si="61"/>
        <v>-15</v>
      </c>
      <c r="L119" s="29"/>
      <c r="M119" s="30">
        <v>-8</v>
      </c>
      <c r="N119" s="29"/>
      <c r="O119" s="30">
        <v>-7</v>
      </c>
      <c r="P119" s="29"/>
      <c r="Q119" s="30">
        <f t="shared" ref="Q119:Q120" si="68">S119+U119</f>
        <v>-17</v>
      </c>
      <c r="R119" s="29"/>
      <c r="S119" s="30">
        <v>-4</v>
      </c>
      <c r="T119" s="29"/>
      <c r="U119" s="30">
        <f t="shared" ref="U119:U120" si="69">W119+Y119</f>
        <v>-13</v>
      </c>
      <c r="V119" s="29"/>
      <c r="W119" s="30">
        <v>-5</v>
      </c>
      <c r="X119" s="29"/>
      <c r="Y119" s="30">
        <f t="shared" ref="Y119:Y120" si="70">AA119+AC119</f>
        <v>-8</v>
      </c>
      <c r="Z119" s="29"/>
      <c r="AA119" s="30">
        <v>-4</v>
      </c>
      <c r="AB119" s="29"/>
      <c r="AC119" s="30">
        <v>-4</v>
      </c>
      <c r="AD119" s="29"/>
      <c r="AE119" s="30">
        <f t="shared" ref="AE119" si="71">AG119+AI119</f>
        <v>-14</v>
      </c>
      <c r="AF119" s="29"/>
      <c r="AG119" s="30">
        <v>-4</v>
      </c>
      <c r="AH119" s="29"/>
      <c r="AI119" s="30">
        <f t="shared" ref="AI119" si="72">AK119+AM119</f>
        <v>-10</v>
      </c>
      <c r="AJ119" s="29"/>
      <c r="AK119" s="30">
        <v>-4</v>
      </c>
      <c r="AL119" s="29"/>
      <c r="AM119" s="30">
        <f t="shared" ref="AM119" si="73">AO119+AQ119</f>
        <v>-6</v>
      </c>
      <c r="AN119" s="29"/>
      <c r="AO119" s="30">
        <v>-4</v>
      </c>
      <c r="AP119" s="29"/>
      <c r="AQ119" s="30">
        <v>-2</v>
      </c>
      <c r="AR119" s="29"/>
      <c r="AS119" s="30">
        <f>SUM(AU119:AW119)</f>
        <v>0</v>
      </c>
      <c r="AU119" s="30">
        <v>0</v>
      </c>
      <c r="AV119" s="29"/>
      <c r="AW119" s="30">
        <f>SUM(AY119:BA119)</f>
        <v>0</v>
      </c>
      <c r="AY119" s="30">
        <v>0</v>
      </c>
      <c r="BA119" s="30">
        <f>SUM(BC119:BE119)</f>
        <v>0</v>
      </c>
      <c r="BC119" s="30">
        <v>0</v>
      </c>
      <c r="BE119" s="30">
        <v>0</v>
      </c>
    </row>
    <row r="120" spans="1:59" x14ac:dyDescent="0.3">
      <c r="A120" s="31" t="s">
        <v>180</v>
      </c>
      <c r="B120" s="29"/>
      <c r="C120" s="27">
        <f t="shared" si="59"/>
        <v>-17</v>
      </c>
      <c r="D120" s="31"/>
      <c r="E120" s="27">
        <v>-4</v>
      </c>
      <c r="F120" s="29"/>
      <c r="G120" s="27">
        <f t="shared" ref="G120" si="74">I120+K120</f>
        <v>-13</v>
      </c>
      <c r="H120" s="31"/>
      <c r="I120" s="27">
        <v>-6</v>
      </c>
      <c r="J120" s="31"/>
      <c r="K120" s="27">
        <f t="shared" ref="K120" si="75">M120+O120</f>
        <v>-7</v>
      </c>
      <c r="L120" s="31"/>
      <c r="M120" s="27">
        <v>-5</v>
      </c>
      <c r="N120" s="31"/>
      <c r="O120" s="27">
        <v>-2</v>
      </c>
      <c r="P120" s="31"/>
      <c r="Q120" s="27">
        <f t="shared" si="68"/>
        <v>-4</v>
      </c>
      <c r="R120" s="31"/>
      <c r="S120" s="27">
        <v>-2</v>
      </c>
      <c r="T120" s="31"/>
      <c r="U120" s="27">
        <f t="shared" si="69"/>
        <v>-2</v>
      </c>
      <c r="V120" s="31"/>
      <c r="W120" s="27">
        <v>-1</v>
      </c>
      <c r="X120" s="31"/>
      <c r="Y120" s="27">
        <f t="shared" si="70"/>
        <v>-1</v>
      </c>
      <c r="Z120" s="31"/>
      <c r="AA120" s="27">
        <v>-1</v>
      </c>
      <c r="AB120" s="31"/>
      <c r="AC120" s="27">
        <v>0</v>
      </c>
      <c r="AD120" s="31"/>
      <c r="AE120" s="27"/>
      <c r="AF120" s="31"/>
      <c r="AG120" s="27"/>
      <c r="AH120" s="31"/>
      <c r="AI120" s="27"/>
      <c r="AJ120" s="31"/>
      <c r="AK120" s="27"/>
      <c r="AL120" s="31"/>
      <c r="AM120" s="27"/>
      <c r="AN120" s="31"/>
      <c r="AO120" s="27"/>
      <c r="AP120" s="31"/>
      <c r="AQ120" s="27"/>
      <c r="AR120" s="31"/>
      <c r="AS120" s="27"/>
      <c r="AT120" s="25"/>
      <c r="AU120" s="27"/>
      <c r="AV120" s="31"/>
      <c r="AW120" s="27"/>
      <c r="AX120" s="25"/>
      <c r="AY120" s="27"/>
      <c r="AZ120" s="25"/>
      <c r="BA120" s="27"/>
      <c r="BB120" s="25"/>
      <c r="BC120" s="27"/>
      <c r="BD120" s="25"/>
      <c r="BE120" s="27"/>
    </row>
    <row r="121" spans="1:59" x14ac:dyDescent="0.3">
      <c r="A121" s="65" t="s">
        <v>102</v>
      </c>
      <c r="B121" s="65"/>
      <c r="C121" s="66">
        <f t="shared" si="59"/>
        <v>0</v>
      </c>
      <c r="D121" s="65"/>
      <c r="E121" s="66">
        <v>0</v>
      </c>
      <c r="F121" s="65"/>
      <c r="G121" s="66">
        <f t="shared" si="60"/>
        <v>0</v>
      </c>
      <c r="H121" s="65"/>
      <c r="I121" s="66">
        <v>0</v>
      </c>
      <c r="J121" s="65"/>
      <c r="K121" s="66">
        <f t="shared" si="61"/>
        <v>0</v>
      </c>
      <c r="L121" s="65"/>
      <c r="M121" s="66">
        <v>0</v>
      </c>
      <c r="N121" s="65"/>
      <c r="O121" s="66">
        <v>0</v>
      </c>
      <c r="P121" s="65"/>
      <c r="Q121" s="66">
        <f t="shared" si="62"/>
        <v>0</v>
      </c>
      <c r="R121" s="65"/>
      <c r="S121" s="66">
        <v>0</v>
      </c>
      <c r="T121" s="65"/>
      <c r="U121" s="66">
        <f t="shared" si="63"/>
        <v>0</v>
      </c>
      <c r="V121" s="65"/>
      <c r="W121" s="66">
        <v>0</v>
      </c>
      <c r="X121" s="65"/>
      <c r="Y121" s="66">
        <f t="shared" si="64"/>
        <v>0</v>
      </c>
      <c r="Z121" s="65"/>
      <c r="AA121" s="66">
        <v>0</v>
      </c>
      <c r="AB121" s="65"/>
      <c r="AC121" s="66">
        <v>0</v>
      </c>
      <c r="AD121" s="65"/>
      <c r="AE121" s="66">
        <f t="shared" si="65"/>
        <v>0</v>
      </c>
      <c r="AF121" s="65"/>
      <c r="AG121" s="66">
        <v>0</v>
      </c>
      <c r="AH121" s="65"/>
      <c r="AI121" s="66">
        <f t="shared" si="66"/>
        <v>0</v>
      </c>
      <c r="AJ121" s="65"/>
      <c r="AK121" s="66">
        <v>0</v>
      </c>
      <c r="AL121" s="65"/>
      <c r="AM121" s="66">
        <f t="shared" si="67"/>
        <v>0</v>
      </c>
      <c r="AN121" s="65"/>
      <c r="AO121" s="66">
        <v>0</v>
      </c>
      <c r="AP121" s="65"/>
      <c r="AQ121" s="66">
        <v>0</v>
      </c>
      <c r="AR121" s="65"/>
      <c r="AS121" s="66">
        <f>SUM(AU121:AW121)</f>
        <v>-4</v>
      </c>
      <c r="AT121" s="52"/>
      <c r="AU121" s="66">
        <v>0</v>
      </c>
      <c r="AV121" s="65"/>
      <c r="AW121" s="66">
        <f>SUM(AY121:BA121)</f>
        <v>-4</v>
      </c>
      <c r="AX121" s="52"/>
      <c r="AY121" s="66">
        <v>0</v>
      </c>
      <c r="AZ121" s="52"/>
      <c r="BA121" s="66">
        <f>SUM(BC121:BE121)</f>
        <v>-4</v>
      </c>
      <c r="BB121" s="52"/>
      <c r="BC121" s="66">
        <v>-4</v>
      </c>
      <c r="BD121" s="52"/>
      <c r="BE121" s="66">
        <v>0</v>
      </c>
    </row>
    <row r="122" spans="1:59" x14ac:dyDescent="0.3">
      <c r="A122" s="31" t="s">
        <v>44</v>
      </c>
      <c r="B122" s="31"/>
      <c r="C122" s="27">
        <f t="shared" si="59"/>
        <v>-5</v>
      </c>
      <c r="D122" s="31"/>
      <c r="E122" s="27">
        <v>-1</v>
      </c>
      <c r="F122" s="31"/>
      <c r="G122" s="27">
        <f t="shared" si="60"/>
        <v>-4</v>
      </c>
      <c r="H122" s="31"/>
      <c r="I122" s="27">
        <f>-8+6</f>
        <v>-2</v>
      </c>
      <c r="J122" s="31"/>
      <c r="K122" s="27">
        <f t="shared" si="61"/>
        <v>-2</v>
      </c>
      <c r="L122" s="31"/>
      <c r="M122" s="27">
        <f>-6+5</f>
        <v>-1</v>
      </c>
      <c r="N122" s="31"/>
      <c r="O122" s="27">
        <f>-3+2</f>
        <v>-1</v>
      </c>
      <c r="P122" s="31"/>
      <c r="Q122" s="27">
        <f t="shared" si="62"/>
        <v>0</v>
      </c>
      <c r="R122" s="31"/>
      <c r="S122" s="27">
        <f>-2+2</f>
        <v>0</v>
      </c>
      <c r="T122" s="31"/>
      <c r="U122" s="27">
        <f t="shared" si="63"/>
        <v>0</v>
      </c>
      <c r="V122" s="31"/>
      <c r="W122" s="27">
        <f>-1+1</f>
        <v>0</v>
      </c>
      <c r="X122" s="31"/>
      <c r="Y122" s="27">
        <f t="shared" si="64"/>
        <v>0</v>
      </c>
      <c r="Z122" s="31"/>
      <c r="AA122" s="27">
        <f>-1+1</f>
        <v>0</v>
      </c>
      <c r="AB122" s="31"/>
      <c r="AC122" s="27">
        <v>0</v>
      </c>
      <c r="AD122" s="31"/>
      <c r="AE122" s="27">
        <f t="shared" si="65"/>
        <v>0</v>
      </c>
      <c r="AF122" s="31"/>
      <c r="AG122" s="27">
        <v>0</v>
      </c>
      <c r="AH122" s="31"/>
      <c r="AI122" s="27">
        <f t="shared" si="66"/>
        <v>0</v>
      </c>
      <c r="AJ122" s="31"/>
      <c r="AK122" s="27">
        <v>0</v>
      </c>
      <c r="AL122" s="31"/>
      <c r="AM122" s="27">
        <f t="shared" si="67"/>
        <v>0</v>
      </c>
      <c r="AN122" s="31"/>
      <c r="AO122" s="27">
        <v>0</v>
      </c>
      <c r="AP122" s="31"/>
      <c r="AQ122" s="27">
        <v>0</v>
      </c>
      <c r="AR122" s="31"/>
      <c r="AS122" s="27">
        <f>SUM(AU122:AW122)</f>
        <v>0</v>
      </c>
      <c r="AT122" s="25"/>
      <c r="AU122" s="27">
        <v>0</v>
      </c>
      <c r="AV122" s="31"/>
      <c r="AW122" s="27">
        <f>SUM(AY122:BA122)</f>
        <v>0</v>
      </c>
      <c r="AX122" s="25"/>
      <c r="AY122" s="27">
        <v>0</v>
      </c>
      <c r="AZ122" s="25"/>
      <c r="BA122" s="27">
        <f>SUM(BC122:BE122)</f>
        <v>0</v>
      </c>
      <c r="BB122" s="25"/>
      <c r="BC122" s="27">
        <v>0</v>
      </c>
      <c r="BD122" s="25"/>
      <c r="BE122" s="27">
        <v>0</v>
      </c>
    </row>
    <row r="123" spans="1:59" s="35" customFormat="1" ht="14.4" thickBot="1" x14ac:dyDescent="0.35">
      <c r="A123" s="49" t="s">
        <v>28</v>
      </c>
      <c r="B123" s="34"/>
      <c r="C123" s="100">
        <f>SUM(C118:C122)</f>
        <v>218</v>
      </c>
      <c r="D123" s="49"/>
      <c r="E123" s="100">
        <f>SUM(E118:E122)</f>
        <v>55</v>
      </c>
      <c r="F123" s="34"/>
      <c r="G123" s="100">
        <f>SUM(G118:G122)</f>
        <v>163</v>
      </c>
      <c r="H123" s="49"/>
      <c r="I123" s="100">
        <f>SUM(I118:I122)</f>
        <v>51</v>
      </c>
      <c r="J123" s="49"/>
      <c r="K123" s="100">
        <f>SUM(K118:K122)</f>
        <v>112</v>
      </c>
      <c r="L123" s="49"/>
      <c r="M123" s="100">
        <f>SUM(M118:M122)</f>
        <v>57</v>
      </c>
      <c r="N123" s="49"/>
      <c r="O123" s="100">
        <f>SUM(O118:O122)</f>
        <v>55</v>
      </c>
      <c r="P123" s="49"/>
      <c r="Q123" s="100">
        <f>SUM(Q118:Q122)</f>
        <v>201</v>
      </c>
      <c r="R123" s="49"/>
      <c r="S123" s="100">
        <f>SUM(S118:S122)</f>
        <v>53</v>
      </c>
      <c r="T123" s="49"/>
      <c r="U123" s="100">
        <f>SUM(U118:U122)</f>
        <v>148</v>
      </c>
      <c r="V123" s="49"/>
      <c r="W123" s="100">
        <f>SUM(W118:W122)</f>
        <v>53</v>
      </c>
      <c r="X123" s="49"/>
      <c r="Y123" s="100">
        <f>SUM(Y118:Y122)</f>
        <v>95</v>
      </c>
      <c r="Z123" s="49"/>
      <c r="AA123" s="100">
        <f>SUM(AA118:AA122)</f>
        <v>51</v>
      </c>
      <c r="AB123" s="49"/>
      <c r="AC123" s="100">
        <f>SUM(AC118:AC122)</f>
        <v>44</v>
      </c>
      <c r="AD123" s="49"/>
      <c r="AE123" s="100">
        <f>SUM(AE118:AE122)</f>
        <v>186</v>
      </c>
      <c r="AF123" s="49"/>
      <c r="AG123" s="100">
        <f>SUM(AG118:AG122)</f>
        <v>49</v>
      </c>
      <c r="AH123" s="49"/>
      <c r="AI123" s="100">
        <f>SUM(AI118:AI122)</f>
        <v>137</v>
      </c>
      <c r="AJ123" s="49"/>
      <c r="AK123" s="100">
        <f>SUM(AK118:AK122)</f>
        <v>47</v>
      </c>
      <c r="AL123" s="49"/>
      <c r="AM123" s="100">
        <f>SUM(AM118:AM122)</f>
        <v>90</v>
      </c>
      <c r="AN123" s="49"/>
      <c r="AO123" s="100">
        <f>SUM(AO118:AO122)</f>
        <v>44</v>
      </c>
      <c r="AP123" s="49"/>
      <c r="AQ123" s="100">
        <f>SUM(AQ118:AQ122)</f>
        <v>46</v>
      </c>
      <c r="AR123" s="49"/>
      <c r="AS123" s="100">
        <f>SUM(AS118:AS122)</f>
        <v>248</v>
      </c>
      <c r="AT123" s="49"/>
      <c r="AU123" s="100">
        <f>SUM(AU118:AU122)</f>
        <v>59</v>
      </c>
      <c r="AV123" s="49"/>
      <c r="AW123" s="100">
        <f>SUM(AW118:AW122)</f>
        <v>189</v>
      </c>
      <c r="AX123" s="49"/>
      <c r="AY123" s="100">
        <f>SUM(AY118:AY122)</f>
        <v>64</v>
      </c>
      <c r="AZ123" s="49"/>
      <c r="BA123" s="100">
        <f>SUM(BA118:BA122)</f>
        <v>125</v>
      </c>
      <c r="BB123" s="49"/>
      <c r="BC123" s="100">
        <f>SUM(BC118:BC122)</f>
        <v>65</v>
      </c>
      <c r="BD123" s="49"/>
      <c r="BE123" s="100">
        <f>SUM(BE118:BE122)</f>
        <v>60</v>
      </c>
      <c r="BF123" s="34"/>
      <c r="BG123" s="34"/>
    </row>
    <row r="124" spans="1:59" s="35" customFormat="1" ht="14.4" thickTop="1" x14ac:dyDescent="0.3">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row>
    <row r="126" spans="1:59" ht="14.4" thickBot="1" x14ac:dyDescent="0.35">
      <c r="A126" s="20" t="s">
        <v>108</v>
      </c>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row>
    <row r="127" spans="1:59" ht="14.4" thickTop="1" x14ac:dyDescent="0.3">
      <c r="A127" s="101" t="s">
        <v>109</v>
      </c>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s="101"/>
      <c r="BD127" s="101"/>
      <c r="BE127" s="101"/>
    </row>
    <row r="128" spans="1:59" x14ac:dyDescent="0.3">
      <c r="A128" s="101" t="s">
        <v>106</v>
      </c>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s="101"/>
      <c r="BD128" s="101"/>
      <c r="BE128" s="101"/>
    </row>
    <row r="129" spans="1:57"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61"/>
      <c r="AR129" s="23"/>
      <c r="AS129" s="23"/>
      <c r="AT129" s="23"/>
      <c r="AU129" s="23"/>
      <c r="AV129" s="23"/>
      <c r="AW129" s="23"/>
      <c r="AX129" s="23"/>
      <c r="AY129" s="23"/>
      <c r="AZ129" s="23"/>
      <c r="BA129" s="23"/>
      <c r="BB129" s="23"/>
      <c r="BC129" s="23"/>
      <c r="BD129" s="23"/>
      <c r="BE129" s="23"/>
    </row>
    <row r="130" spans="1:57" x14ac:dyDescent="0.3">
      <c r="A130" s="23" t="s">
        <v>58</v>
      </c>
      <c r="B130" s="23"/>
      <c r="C130" s="95" t="s">
        <v>184</v>
      </c>
      <c r="D130" s="23"/>
      <c r="E130" s="23"/>
      <c r="F130" s="23"/>
      <c r="G130" s="95" t="s">
        <v>179</v>
      </c>
      <c r="H130" s="23"/>
      <c r="I130" s="23"/>
      <c r="J130" s="23"/>
      <c r="K130" s="95" t="s">
        <v>173</v>
      </c>
      <c r="L130" s="23"/>
      <c r="M130" s="23"/>
      <c r="N130" s="23"/>
      <c r="O130" s="23"/>
      <c r="P130" s="23"/>
      <c r="Q130" s="24" t="s">
        <v>153</v>
      </c>
      <c r="R130" s="23"/>
      <c r="S130" s="23"/>
      <c r="T130" s="23"/>
      <c r="U130" s="23"/>
      <c r="V130" s="23"/>
      <c r="W130" s="23"/>
      <c r="X130" s="23"/>
      <c r="Y130" s="23"/>
      <c r="Z130" s="23"/>
      <c r="AA130" s="23"/>
      <c r="AB130" s="23"/>
      <c r="AC130" s="23"/>
      <c r="AD130" s="23"/>
      <c r="AE130" s="24" t="s">
        <v>124</v>
      </c>
      <c r="AF130" s="23"/>
      <c r="AG130" s="23"/>
      <c r="AH130" s="23"/>
      <c r="AI130" s="23"/>
      <c r="AJ130" s="23"/>
      <c r="AK130" s="23"/>
      <c r="AL130" s="23"/>
      <c r="AM130" s="23"/>
      <c r="AN130" s="23"/>
      <c r="AO130" s="23"/>
      <c r="AP130" s="23"/>
      <c r="AQ130" s="47"/>
      <c r="AR130" s="23"/>
      <c r="AS130" s="24" t="s">
        <v>94</v>
      </c>
      <c r="AT130" s="23"/>
      <c r="AU130" s="29"/>
      <c r="AV130" s="29"/>
      <c r="AW130" s="29"/>
      <c r="AX130" s="29"/>
      <c r="AY130" s="29"/>
      <c r="AZ130" s="29"/>
      <c r="BA130" s="29"/>
      <c r="BB130" s="29"/>
      <c r="BC130" s="29"/>
      <c r="BD130" s="29"/>
      <c r="BE130" s="32"/>
    </row>
    <row r="131" spans="1:57" x14ac:dyDescent="0.3">
      <c r="A131" s="25" t="s">
        <v>103</v>
      </c>
      <c r="B131" s="25"/>
      <c r="C131" s="26">
        <f>545</f>
        <v>545</v>
      </c>
      <c r="D131" s="25"/>
      <c r="E131" s="25"/>
      <c r="F131" s="25"/>
      <c r="G131" s="26">
        <f>600-5</f>
        <v>595</v>
      </c>
      <c r="H131" s="25"/>
      <c r="I131" s="25"/>
      <c r="J131" s="25"/>
      <c r="K131" s="26">
        <f>600</f>
        <v>600</v>
      </c>
      <c r="L131" s="25"/>
      <c r="M131" s="25"/>
      <c r="N131" s="25"/>
      <c r="O131" s="25"/>
      <c r="P131" s="25"/>
      <c r="Q131" s="26">
        <f>600</f>
        <v>600</v>
      </c>
      <c r="R131" s="25"/>
      <c r="S131" s="25"/>
      <c r="T131" s="25"/>
      <c r="U131" s="25"/>
      <c r="V131" s="25"/>
      <c r="W131" s="25"/>
      <c r="X131" s="25"/>
      <c r="Y131" s="25"/>
      <c r="Z131" s="25"/>
      <c r="AA131" s="25"/>
      <c r="AB131" s="25"/>
      <c r="AC131" s="25"/>
      <c r="AD131" s="25"/>
      <c r="AE131" s="26">
        <f>600</f>
        <v>600</v>
      </c>
      <c r="AF131" s="25"/>
      <c r="AG131" s="25"/>
      <c r="AH131" s="25"/>
      <c r="AI131" s="25"/>
      <c r="AJ131" s="25"/>
      <c r="AK131" s="25"/>
      <c r="AL131" s="25"/>
      <c r="AM131" s="25"/>
      <c r="AN131" s="25"/>
      <c r="AO131" s="25"/>
      <c r="AP131" s="25"/>
      <c r="AQ131" s="41"/>
      <c r="AR131" s="25"/>
      <c r="AS131" s="26">
        <v>599</v>
      </c>
      <c r="AT131" s="25"/>
      <c r="AU131" s="26"/>
      <c r="AV131" s="25"/>
      <c r="AW131" s="26"/>
      <c r="AX131" s="25"/>
      <c r="AY131" s="26"/>
      <c r="AZ131" s="25"/>
      <c r="BA131" s="26"/>
      <c r="BB131" s="25"/>
      <c r="BC131" s="26"/>
      <c r="BD131" s="25"/>
      <c r="BE131" s="26"/>
    </row>
    <row r="132" spans="1:57" x14ac:dyDescent="0.3">
      <c r="A132" s="52" t="s">
        <v>172</v>
      </c>
      <c r="B132" s="52"/>
      <c r="C132" s="28">
        <v>-496</v>
      </c>
      <c r="D132" s="52"/>
      <c r="E132" s="52"/>
      <c r="F132" s="52"/>
      <c r="G132" s="28">
        <v>-479</v>
      </c>
      <c r="H132" s="52"/>
      <c r="I132" s="52"/>
      <c r="J132" s="52"/>
      <c r="K132" s="28">
        <v>-448</v>
      </c>
      <c r="L132" s="52"/>
      <c r="M132" s="52"/>
      <c r="N132" s="52"/>
      <c r="O132" s="52"/>
      <c r="P132" s="52"/>
      <c r="Q132" s="28">
        <v>-307</v>
      </c>
      <c r="AC132" s="29"/>
      <c r="AD132" s="29"/>
      <c r="AE132" s="28">
        <v>-305</v>
      </c>
      <c r="AF132" s="29"/>
      <c r="AG132" s="29"/>
      <c r="AH132" s="29"/>
      <c r="AI132" s="29"/>
      <c r="AJ132" s="29"/>
      <c r="AK132" s="29"/>
      <c r="AL132" s="29"/>
      <c r="AM132" s="29"/>
      <c r="AN132" s="29"/>
      <c r="AO132" s="29"/>
      <c r="AP132" s="29"/>
      <c r="AQ132" s="32"/>
      <c r="AR132" s="29"/>
      <c r="AS132" s="28">
        <v>-28</v>
      </c>
      <c r="AU132" s="29"/>
      <c r="AV132" s="29"/>
      <c r="AW132" s="29"/>
      <c r="AX132" s="29"/>
      <c r="AY132" s="29"/>
      <c r="AZ132" s="29"/>
      <c r="BA132" s="29"/>
      <c r="BB132" s="29"/>
      <c r="BC132" s="29"/>
      <c r="BD132" s="29"/>
      <c r="BE132" s="32"/>
    </row>
    <row r="133" spans="1:57" x14ac:dyDescent="0.3">
      <c r="A133" s="33" t="s">
        <v>104</v>
      </c>
      <c r="B133" s="33"/>
      <c r="C133" s="53">
        <f>SUM(C131:C132)</f>
        <v>49</v>
      </c>
      <c r="D133" s="33"/>
      <c r="E133" s="33"/>
      <c r="F133" s="33"/>
      <c r="G133" s="53">
        <f>SUM(G131:G132)</f>
        <v>116</v>
      </c>
      <c r="H133" s="33"/>
      <c r="I133" s="33"/>
      <c r="J133" s="33"/>
      <c r="K133" s="53">
        <f>SUM(K131:K132)</f>
        <v>152</v>
      </c>
      <c r="L133" s="33"/>
      <c r="M133" s="33"/>
      <c r="N133" s="33"/>
      <c r="O133" s="33"/>
      <c r="P133" s="33"/>
      <c r="Q133" s="53">
        <f>SUM(Q131:Q132)</f>
        <v>293</v>
      </c>
      <c r="R133" s="33"/>
      <c r="S133" s="33"/>
      <c r="T133" s="33"/>
      <c r="U133" s="33"/>
      <c r="V133" s="33"/>
      <c r="W133" s="33"/>
      <c r="X133" s="33"/>
      <c r="Y133" s="33"/>
      <c r="Z133" s="33"/>
      <c r="AA133" s="33"/>
      <c r="AB133" s="33"/>
      <c r="AC133" s="31"/>
      <c r="AD133" s="31"/>
      <c r="AE133" s="53">
        <f>SUM(AE131:AE132)</f>
        <v>295</v>
      </c>
      <c r="AF133" s="31"/>
      <c r="AG133" s="31"/>
      <c r="AH133" s="31"/>
      <c r="AI133" s="31"/>
      <c r="AJ133" s="31"/>
      <c r="AK133" s="31"/>
      <c r="AL133" s="31"/>
      <c r="AM133" s="31"/>
      <c r="AN133" s="31"/>
      <c r="AO133" s="31"/>
      <c r="AP133" s="31"/>
      <c r="AQ133" s="41"/>
      <c r="AR133" s="31"/>
      <c r="AS133" s="53">
        <f>SUM(AS131:AS132)</f>
        <v>571</v>
      </c>
      <c r="AT133" s="25"/>
      <c r="AU133" s="31"/>
      <c r="AV133" s="31"/>
      <c r="AW133" s="31"/>
      <c r="AX133" s="31"/>
      <c r="AY133" s="31"/>
      <c r="AZ133" s="31"/>
      <c r="BA133" s="31"/>
      <c r="BB133" s="31"/>
      <c r="BC133" s="31"/>
      <c r="BD133" s="31"/>
      <c r="BE133" s="41"/>
    </row>
    <row r="134" spans="1:57" x14ac:dyDescent="0.3">
      <c r="A134" s="17" t="s">
        <v>175</v>
      </c>
      <c r="C134" s="57">
        <f>C51</f>
        <v>862</v>
      </c>
      <c r="G134" s="57">
        <f>G59+S59</f>
        <v>891</v>
      </c>
      <c r="K134" s="57">
        <f>M59+O59+S59+W59</f>
        <v>938</v>
      </c>
      <c r="Q134" s="57">
        <f>Q51</f>
        <v>852</v>
      </c>
      <c r="AC134" s="29"/>
      <c r="AD134" s="29"/>
      <c r="AE134" s="57">
        <f>860</f>
        <v>860</v>
      </c>
      <c r="AF134" s="29"/>
      <c r="AG134" s="29"/>
      <c r="AH134" s="29"/>
      <c r="AI134" s="29"/>
      <c r="AJ134" s="29"/>
      <c r="AK134" s="29"/>
      <c r="AL134" s="29"/>
      <c r="AM134" s="29"/>
      <c r="AN134" s="29"/>
      <c r="AO134" s="29"/>
      <c r="AP134" s="29"/>
      <c r="AQ134" s="40"/>
      <c r="AR134" s="29"/>
      <c r="AS134" s="57">
        <f>489</f>
        <v>489</v>
      </c>
      <c r="AU134" s="29"/>
      <c r="AV134" s="29"/>
      <c r="AW134" s="29"/>
      <c r="AX134" s="29"/>
      <c r="AY134" s="29"/>
      <c r="AZ134" s="29"/>
      <c r="BA134" s="29"/>
      <c r="BB134" s="29"/>
      <c r="BC134" s="29"/>
      <c r="BD134" s="29"/>
      <c r="BE134" s="40"/>
    </row>
    <row r="135" spans="1:57" x14ac:dyDescent="0.3">
      <c r="A135" s="33" t="s">
        <v>105</v>
      </c>
      <c r="B135" s="33"/>
      <c r="C135" s="56" t="s">
        <v>181</v>
      </c>
      <c r="D135" s="33"/>
      <c r="E135" s="33"/>
      <c r="F135" s="33"/>
      <c r="G135" s="56" t="s">
        <v>181</v>
      </c>
      <c r="H135" s="33"/>
      <c r="I135" s="33"/>
      <c r="J135" s="33"/>
      <c r="K135" s="56" t="s">
        <v>176</v>
      </c>
      <c r="L135" s="33"/>
      <c r="M135" s="33"/>
      <c r="N135" s="33"/>
      <c r="O135" s="33"/>
      <c r="P135" s="33"/>
      <c r="Q135" s="56" t="s">
        <v>130</v>
      </c>
      <c r="R135" s="33"/>
      <c r="S135" s="33"/>
      <c r="T135" s="33"/>
      <c r="U135" s="33"/>
      <c r="V135" s="33"/>
      <c r="W135" s="33"/>
      <c r="X135" s="33"/>
      <c r="Y135" s="33"/>
      <c r="Z135" s="33"/>
      <c r="AA135" s="33"/>
      <c r="AB135" s="33"/>
      <c r="AC135" s="31"/>
      <c r="AD135" s="31"/>
      <c r="AE135" s="56" t="s">
        <v>130</v>
      </c>
      <c r="AF135" s="31"/>
      <c r="AG135" s="31"/>
      <c r="AH135" s="31"/>
      <c r="AI135" s="31"/>
      <c r="AJ135" s="31"/>
      <c r="AK135" s="31"/>
      <c r="AL135" s="31"/>
      <c r="AM135" s="31"/>
      <c r="AN135" s="31"/>
      <c r="AO135" s="31"/>
      <c r="AP135" s="31"/>
      <c r="AQ135" s="62"/>
      <c r="AR135" s="31"/>
      <c r="AS135" s="56" t="s">
        <v>107</v>
      </c>
      <c r="AT135" s="25"/>
      <c r="AU135" s="31"/>
      <c r="AV135" s="31"/>
      <c r="AW135" s="31"/>
      <c r="AX135" s="31"/>
      <c r="AY135" s="31"/>
      <c r="AZ135" s="31"/>
      <c r="BA135" s="31"/>
      <c r="BB135" s="31"/>
      <c r="BC135" s="31"/>
      <c r="BD135" s="31"/>
      <c r="BE135" s="62"/>
    </row>
    <row r="136" spans="1:57" x14ac:dyDescent="0.3">
      <c r="C136" s="21"/>
      <c r="G136" s="21"/>
      <c r="K136" s="21"/>
      <c r="AQ136" s="21"/>
      <c r="BE136" s="21"/>
    </row>
    <row r="143" spans="1:57" x14ac:dyDescent="0.3">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row>
    <row r="144" spans="1:57" ht="14.4" x14ac:dyDescent="0.3">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row>
  </sheetData>
  <mergeCells count="16">
    <mergeCell ref="A127:BE127"/>
    <mergeCell ref="A128:BE128"/>
    <mergeCell ref="A111:BE111"/>
    <mergeCell ref="A4:BE4"/>
    <mergeCell ref="A94:BE94"/>
    <mergeCell ref="A114:BE114"/>
    <mergeCell ref="A115:BE115"/>
    <mergeCell ref="A65:BE65"/>
    <mergeCell ref="A62:BE62"/>
    <mergeCell ref="A7:BE7"/>
    <mergeCell ref="A38:BE38"/>
    <mergeCell ref="A109:BE109"/>
    <mergeCell ref="A110:BE110"/>
    <mergeCell ref="A90:BE90"/>
    <mergeCell ref="A40:BE40"/>
    <mergeCell ref="A91:W91"/>
  </mergeCells>
  <conditionalFormatting sqref="BF22:XFD24 BH21:XFD21 BH25:XFD25 BF12:XFD20 BF28:XFD34">
    <cfRule type="expression" priority="1052">
      <formula>MOD(ROW(),2)=1</formula>
    </cfRule>
  </conditionalFormatting>
  <conditionalFormatting sqref="A118:B118 A68:B68 B123 AV68 AV118 AR68 AR118 AP68 AN68 AP118 AN118 AL68 AL118 AH68 AH118 AD68 AD118 AB68 AB118 X68 X118 T68 T118 P68 P118 N68 N118 J68 J118 F68 F123 F118">
    <cfRule type="expression" dxfId="302" priority="1050">
      <formula>MOD(ROW(),2)=1</formula>
    </cfRule>
  </conditionalFormatting>
  <conditionalFormatting sqref="A118:B118 B123 AV118 AR118 AP118 AN118 AL118 AH118 AD118 AB118 X118 T118 P118 N118 J118 F123 F118">
    <cfRule type="expression" dxfId="301" priority="1049">
      <formula>MOD(ROW(),2)=1</formula>
    </cfRule>
  </conditionalFormatting>
  <conditionalFormatting sqref="BF26:XFD26">
    <cfRule type="expression" priority="987">
      <formula>MOD(ROW(),2)=1</formula>
    </cfRule>
  </conditionalFormatting>
  <conditionalFormatting sqref="BF27:XFD27">
    <cfRule type="expression" priority="985">
      <formula>MOD(ROW(),2)=1</formula>
    </cfRule>
  </conditionalFormatting>
  <conditionalFormatting sqref="BF10:XFD11">
    <cfRule type="expression" priority="975">
      <formula>MOD(ROW(),2)=1</formula>
    </cfRule>
  </conditionalFormatting>
  <conditionalFormatting sqref="A100:B100 AV100 AR100 AP100 AN100 A104:B104 AL100 AH100 AD100 AD103:AD104 AH103:AH104 AL103:AL104 AN103:AN104 AP103:AP104 AR103:AR104 AV103:AV104 AB104 AB100 X104 X100 T104 T100 P104 P100 N104 N100 J104 J100 F104 F100">
    <cfRule type="expression" dxfId="300" priority="958">
      <formula>MOD(ROW(),2)=1</formula>
    </cfRule>
  </conditionalFormatting>
  <conditionalFormatting sqref="AX68 BD68 BB68 AZ68">
    <cfRule type="expression" dxfId="299" priority="872">
      <formula>MOD(ROW(),2)=1</formula>
    </cfRule>
  </conditionalFormatting>
  <conditionalFormatting sqref="AX100 BD100 BB100 AZ100 AZ103:AZ104 BB103:BB104 BD103:BD104 AX103:AX104">
    <cfRule type="expression" dxfId="298" priority="869">
      <formula>MOD(ROW(),2)=1</formula>
    </cfRule>
  </conditionalFormatting>
  <conditionalFormatting sqref="AX118 BD118 BB118 AZ118">
    <cfRule type="expression" dxfId="297" priority="866">
      <formula>MOD(ROW(),2)=1</formula>
    </cfRule>
  </conditionalFormatting>
  <conditionalFormatting sqref="AX118 BD118 BB118 AZ118">
    <cfRule type="expression" dxfId="296" priority="865">
      <formula>MOD(ROW(),2)=1</formula>
    </cfRule>
  </conditionalFormatting>
  <conditionalFormatting sqref="BC68">
    <cfRule type="expression" dxfId="295" priority="838">
      <formula>MOD(ROW(),2)=1</formula>
    </cfRule>
  </conditionalFormatting>
  <conditionalFormatting sqref="BE68">
    <cfRule type="expression" dxfId="294" priority="837">
      <formula>MOD(ROW(),2)=1</formula>
    </cfRule>
  </conditionalFormatting>
  <conditionalFormatting sqref="BC118">
    <cfRule type="expression" dxfId="293" priority="834">
      <formula>MOD(ROW(),2)=1</formula>
    </cfRule>
  </conditionalFormatting>
  <conditionalFormatting sqref="BC118">
    <cfRule type="expression" dxfId="292" priority="833">
      <formula>MOD(ROW(),2)=1</formula>
    </cfRule>
  </conditionalFormatting>
  <conditionalFormatting sqref="BE118">
    <cfRule type="expression" dxfId="291" priority="830">
      <formula>MOD(ROW(),2)=1</formula>
    </cfRule>
  </conditionalFormatting>
  <conditionalFormatting sqref="BE118">
    <cfRule type="expression" dxfId="290" priority="829">
      <formula>MOD(ROW(),2)=1</formula>
    </cfRule>
  </conditionalFormatting>
  <conditionalFormatting sqref="BF21:BG21">
    <cfRule type="expression" priority="826">
      <formula>MOD(ROW(),2)=1</formula>
    </cfRule>
  </conditionalFormatting>
  <conditionalFormatting sqref="BA68">
    <cfRule type="expression" dxfId="289" priority="825">
      <formula>MOD(ROW(),2)=1</formula>
    </cfRule>
  </conditionalFormatting>
  <conditionalFormatting sqref="BA118">
    <cfRule type="expression" dxfId="288" priority="823">
      <formula>MOD(ROW(),2)=1</formula>
    </cfRule>
  </conditionalFormatting>
  <conditionalFormatting sqref="BA118">
    <cfRule type="expression" dxfId="287" priority="822">
      <formula>MOD(ROW(),2)=1</formula>
    </cfRule>
  </conditionalFormatting>
  <conditionalFormatting sqref="AY68">
    <cfRule type="expression" dxfId="286" priority="819">
      <formula>MOD(ROW(),2)=1</formula>
    </cfRule>
  </conditionalFormatting>
  <conditionalFormatting sqref="AW68">
    <cfRule type="expression" dxfId="285" priority="818">
      <formula>MOD(ROW(),2)=1</formula>
    </cfRule>
  </conditionalFormatting>
  <conditionalFormatting sqref="AY118">
    <cfRule type="expression" dxfId="284" priority="816">
      <formula>MOD(ROW(),2)=1</formula>
    </cfRule>
  </conditionalFormatting>
  <conditionalFormatting sqref="AY118">
    <cfRule type="expression" dxfId="283" priority="815">
      <formula>MOD(ROW(),2)=1</formula>
    </cfRule>
  </conditionalFormatting>
  <conditionalFormatting sqref="AW118">
    <cfRule type="expression" dxfId="282" priority="812">
      <formula>MOD(ROW(),2)=1</formula>
    </cfRule>
  </conditionalFormatting>
  <conditionalFormatting sqref="AW118">
    <cfRule type="expression" dxfId="281" priority="811">
      <formula>MOD(ROW(),2)=1</formula>
    </cfRule>
  </conditionalFormatting>
  <conditionalFormatting sqref="AT68">
    <cfRule type="expression" dxfId="280" priority="786">
      <formula>MOD(ROW(),2)=1</formula>
    </cfRule>
  </conditionalFormatting>
  <conditionalFormatting sqref="AU68">
    <cfRule type="expression" dxfId="279" priority="785">
      <formula>MOD(ROW(),2)=1</formula>
    </cfRule>
  </conditionalFormatting>
  <conditionalFormatting sqref="AS68">
    <cfRule type="expression" dxfId="278" priority="784">
      <formula>MOD(ROW(),2)=1</formula>
    </cfRule>
  </conditionalFormatting>
  <conditionalFormatting sqref="AT100 AT103:AT104">
    <cfRule type="expression" dxfId="277" priority="783">
      <formula>MOD(ROW(),2)=1</formula>
    </cfRule>
  </conditionalFormatting>
  <conditionalFormatting sqref="AT118">
    <cfRule type="expression" dxfId="276" priority="780">
      <formula>MOD(ROW(),2)=1</formula>
    </cfRule>
  </conditionalFormatting>
  <conditionalFormatting sqref="AT118">
    <cfRule type="expression" dxfId="275" priority="779">
      <formula>MOD(ROW(),2)=1</formula>
    </cfRule>
  </conditionalFormatting>
  <conditionalFormatting sqref="AU118">
    <cfRule type="expression" dxfId="274" priority="778">
      <formula>MOD(ROW(),2)=1</formula>
    </cfRule>
  </conditionalFormatting>
  <conditionalFormatting sqref="AU118">
    <cfRule type="expression" dxfId="273" priority="777">
      <formula>MOD(ROW(),2)=1</formula>
    </cfRule>
  </conditionalFormatting>
  <conditionalFormatting sqref="AS118">
    <cfRule type="expression" dxfId="272" priority="774">
      <formula>MOD(ROW(),2)=1</formula>
    </cfRule>
  </conditionalFormatting>
  <conditionalFormatting sqref="AS118">
    <cfRule type="expression" dxfId="271" priority="773">
      <formula>MOD(ROW(),2)=1</formula>
    </cfRule>
  </conditionalFormatting>
  <conditionalFormatting sqref="BF25:BG25">
    <cfRule type="expression" priority="770">
      <formula>MOD(ROW(),2)=1</formula>
    </cfRule>
  </conditionalFormatting>
  <conditionalFormatting sqref="A131:B131 AV131 AR131 AF131:AP131 R131:AD131 L131:P131 H131:J131 D131:F131">
    <cfRule type="expression" dxfId="270" priority="769">
      <formula>MOD(ROW(),2)=1</formula>
    </cfRule>
  </conditionalFormatting>
  <conditionalFormatting sqref="A131:B131 AV131 AR131 AF131:AP131 R131:AD131 L131:P131 H131:J131 D131:F131">
    <cfRule type="expression" dxfId="269" priority="768">
      <formula>MOD(ROW(),2)=1</formula>
    </cfRule>
  </conditionalFormatting>
  <conditionalFormatting sqref="AX131 BD131 BB131 AZ131">
    <cfRule type="expression" dxfId="268" priority="733">
      <formula>MOD(ROW(),2)=1</formula>
    </cfRule>
  </conditionalFormatting>
  <conditionalFormatting sqref="AX131 BD131 BB131 AZ131">
    <cfRule type="expression" dxfId="267" priority="732">
      <formula>MOD(ROW(),2)=1</formula>
    </cfRule>
  </conditionalFormatting>
  <conditionalFormatting sqref="BC131">
    <cfRule type="expression" dxfId="266" priority="715">
      <formula>MOD(ROW(),2)=1</formula>
    </cfRule>
  </conditionalFormatting>
  <conditionalFormatting sqref="BC131">
    <cfRule type="expression" dxfId="265" priority="714">
      <formula>MOD(ROW(),2)=1</formula>
    </cfRule>
  </conditionalFormatting>
  <conditionalFormatting sqref="BE131">
    <cfRule type="expression" dxfId="264" priority="711">
      <formula>MOD(ROW(),2)=1</formula>
    </cfRule>
  </conditionalFormatting>
  <conditionalFormatting sqref="BE131">
    <cfRule type="expression" dxfId="263" priority="710">
      <formula>MOD(ROW(),2)=1</formula>
    </cfRule>
  </conditionalFormatting>
  <conditionalFormatting sqref="BA131">
    <cfRule type="expression" dxfId="262" priority="707">
      <formula>MOD(ROW(),2)=1</formula>
    </cfRule>
  </conditionalFormatting>
  <conditionalFormatting sqref="BA131">
    <cfRule type="expression" dxfId="261" priority="706">
      <formula>MOD(ROW(),2)=1</formula>
    </cfRule>
  </conditionalFormatting>
  <conditionalFormatting sqref="AY131">
    <cfRule type="expression" dxfId="260" priority="703">
      <formula>MOD(ROW(),2)=1</formula>
    </cfRule>
  </conditionalFormatting>
  <conditionalFormatting sqref="AY131">
    <cfRule type="expression" dxfId="259" priority="702">
      <formula>MOD(ROW(),2)=1</formula>
    </cfRule>
  </conditionalFormatting>
  <conditionalFormatting sqref="AW131">
    <cfRule type="expression" dxfId="258" priority="699">
      <formula>MOD(ROW(),2)=1</formula>
    </cfRule>
  </conditionalFormatting>
  <conditionalFormatting sqref="AW131">
    <cfRule type="expression" dxfId="257" priority="698">
      <formula>MOD(ROW(),2)=1</formula>
    </cfRule>
  </conditionalFormatting>
  <conditionalFormatting sqref="AT131">
    <cfRule type="expression" dxfId="256" priority="695">
      <formula>MOD(ROW(),2)=1</formula>
    </cfRule>
  </conditionalFormatting>
  <conditionalFormatting sqref="AT131">
    <cfRule type="expression" dxfId="255" priority="694">
      <formula>MOD(ROW(),2)=1</formula>
    </cfRule>
  </conditionalFormatting>
  <conditionalFormatting sqref="A133:B133 R133:AB133 L133:P133 H133:J133 D133:F133">
    <cfRule type="expression" dxfId="254" priority="685">
      <formula>MOD(ROW(),2)=1</formula>
    </cfRule>
  </conditionalFormatting>
  <conditionalFormatting sqref="A133:B133 R133:AB133 L133:P133 H133:J133 D133:F133">
    <cfRule type="expression" dxfId="253" priority="684">
      <formula>MOD(ROW(),2)=1</formula>
    </cfRule>
  </conditionalFormatting>
  <conditionalFormatting sqref="A135:B135 R135:AB135 L135:P135 H135:J135 D135:F135">
    <cfRule type="expression" dxfId="252" priority="683">
      <formula>MOD(ROW(),2)=1</formula>
    </cfRule>
  </conditionalFormatting>
  <conditionalFormatting sqref="A135:B135 R135:AB135 L135:P135 H135:J135 D135:F135">
    <cfRule type="expression" dxfId="251" priority="682">
      <formula>MOD(ROW(),2)=1</formula>
    </cfRule>
  </conditionalFormatting>
  <conditionalFormatting sqref="AQ68">
    <cfRule type="expression" dxfId="250" priority="679">
      <formula>MOD(ROW(),2)=1</formula>
    </cfRule>
  </conditionalFormatting>
  <conditionalFormatting sqref="AQ100">
    <cfRule type="expression" dxfId="249" priority="678">
      <formula>MOD(ROW(),2)=1</formula>
    </cfRule>
  </conditionalFormatting>
  <conditionalFormatting sqref="AQ118">
    <cfRule type="expression" dxfId="248" priority="677">
      <formula>MOD(ROW(),2)=1</formula>
    </cfRule>
  </conditionalFormatting>
  <conditionalFormatting sqref="AQ118">
    <cfRule type="expression" dxfId="247" priority="676">
      <formula>MOD(ROW(),2)=1</formula>
    </cfRule>
  </conditionalFormatting>
  <conditionalFormatting sqref="AV98 AR98 AP98 AN98 AL98 AH98 AD98 AB98 X98">
    <cfRule type="expression" dxfId="246" priority="670">
      <formula>MOD(ROW(),2)=1</formula>
    </cfRule>
  </conditionalFormatting>
  <conditionalFormatting sqref="AX98 BD98 BB98 AZ98">
    <cfRule type="expression" dxfId="245" priority="644">
      <formula>MOD(ROW(),2)=1</formula>
    </cfRule>
  </conditionalFormatting>
  <conditionalFormatting sqref="AT98">
    <cfRule type="expression" dxfId="244" priority="634">
      <formula>MOD(ROW(),2)=1</formula>
    </cfRule>
  </conditionalFormatting>
  <conditionalFormatting sqref="AQ98">
    <cfRule type="expression" dxfId="243" priority="631">
      <formula>MOD(ROW(),2)=1</formula>
    </cfRule>
  </conditionalFormatting>
  <conditionalFormatting sqref="BE100 BE103:BE104">
    <cfRule type="expression" dxfId="242" priority="630">
      <formula>MOD(ROW(),2)=1</formula>
    </cfRule>
  </conditionalFormatting>
  <conditionalFormatting sqref="BC98">
    <cfRule type="expression" dxfId="241" priority="628">
      <formula>MOD(ROW(),2)=1</formula>
    </cfRule>
  </conditionalFormatting>
  <conditionalFormatting sqref="BA98">
    <cfRule type="expression" dxfId="240" priority="627">
      <formula>MOD(ROW(),2)=1</formula>
    </cfRule>
  </conditionalFormatting>
  <conditionalFormatting sqref="AY98">
    <cfRule type="expression" dxfId="239" priority="626">
      <formula>MOD(ROW(),2)=1</formula>
    </cfRule>
  </conditionalFormatting>
  <conditionalFormatting sqref="AW98">
    <cfRule type="expression" dxfId="238" priority="625">
      <formula>MOD(ROW(),2)=1</formula>
    </cfRule>
  </conditionalFormatting>
  <conditionalFormatting sqref="AU98">
    <cfRule type="expression" dxfId="237" priority="624">
      <formula>MOD(ROW(),2)=1</formula>
    </cfRule>
  </conditionalFormatting>
  <conditionalFormatting sqref="AS98">
    <cfRule type="expression" dxfId="236" priority="623">
      <formula>MOD(ROW(),2)=1</formula>
    </cfRule>
  </conditionalFormatting>
  <conditionalFormatting sqref="BC100 BC103:BC104">
    <cfRule type="expression" dxfId="235" priority="622">
      <formula>MOD(ROW(),2)=1</formula>
    </cfRule>
  </conditionalFormatting>
  <conditionalFormatting sqref="BA100">
    <cfRule type="expression" dxfId="234" priority="621">
      <formula>MOD(ROW(),2)=1</formula>
    </cfRule>
  </conditionalFormatting>
  <conditionalFormatting sqref="AY100">
    <cfRule type="expression" dxfId="233" priority="620">
      <formula>MOD(ROW(),2)=1</formula>
    </cfRule>
  </conditionalFormatting>
  <conditionalFormatting sqref="AW100">
    <cfRule type="expression" dxfId="232" priority="619">
      <formula>MOD(ROW(),2)=1</formula>
    </cfRule>
  </conditionalFormatting>
  <conditionalFormatting sqref="AU100">
    <cfRule type="expression" dxfId="231" priority="618">
      <formula>MOD(ROW(),2)=1</formula>
    </cfRule>
  </conditionalFormatting>
  <conditionalFormatting sqref="AS100">
    <cfRule type="expression" dxfId="230" priority="617">
      <formula>MOD(ROW(),2)=1</formula>
    </cfRule>
  </conditionalFormatting>
  <conditionalFormatting sqref="BE98">
    <cfRule type="expression" dxfId="229" priority="616">
      <formula>MOD(ROW(),2)=1</formula>
    </cfRule>
  </conditionalFormatting>
  <conditionalFormatting sqref="AQ131">
    <cfRule type="expression" dxfId="228" priority="584">
      <formula>MOD(ROW(),2)=1</formula>
    </cfRule>
  </conditionalFormatting>
  <conditionalFormatting sqref="AQ131">
    <cfRule type="expression" dxfId="227" priority="583">
      <formula>MOD(ROW(),2)=1</formula>
    </cfRule>
  </conditionalFormatting>
  <conditionalFormatting sqref="AU131">
    <cfRule type="expression" dxfId="226" priority="580">
      <formula>MOD(ROW(),2)=1</formula>
    </cfRule>
  </conditionalFormatting>
  <conditionalFormatting sqref="AU131">
    <cfRule type="expression" dxfId="225" priority="579">
      <formula>MOD(ROW(),2)=1</formula>
    </cfRule>
  </conditionalFormatting>
  <conditionalFormatting sqref="AS131">
    <cfRule type="expression" dxfId="224" priority="576">
      <formula>MOD(ROW(),2)=1</formula>
    </cfRule>
  </conditionalFormatting>
  <conditionalFormatting sqref="AS131">
    <cfRule type="expression" dxfId="223" priority="575">
      <formula>MOD(ROW(),2)=1</formula>
    </cfRule>
  </conditionalFormatting>
  <conditionalFormatting sqref="AO68">
    <cfRule type="expression" dxfId="222" priority="574">
      <formula>MOD(ROW(),2)=1</formula>
    </cfRule>
  </conditionalFormatting>
  <conditionalFormatting sqref="AM68">
    <cfRule type="expression" dxfId="221" priority="573">
      <formula>MOD(ROW(),2)=1</formula>
    </cfRule>
  </conditionalFormatting>
  <conditionalFormatting sqref="AO100">
    <cfRule type="expression" dxfId="220" priority="572">
      <formula>MOD(ROW(),2)=1</formula>
    </cfRule>
  </conditionalFormatting>
  <conditionalFormatting sqref="AO98">
    <cfRule type="expression" dxfId="219" priority="571">
      <formula>MOD(ROW(),2)=1</formula>
    </cfRule>
  </conditionalFormatting>
  <conditionalFormatting sqref="AM100">
    <cfRule type="expression" dxfId="218" priority="570">
      <formula>MOD(ROW(),2)=1</formula>
    </cfRule>
  </conditionalFormatting>
  <conditionalFormatting sqref="AM98">
    <cfRule type="expression" dxfId="217" priority="569">
      <formula>MOD(ROW(),2)=1</formula>
    </cfRule>
  </conditionalFormatting>
  <conditionalFormatting sqref="AO118">
    <cfRule type="expression" dxfId="216" priority="568">
      <formula>MOD(ROW(),2)=1</formula>
    </cfRule>
  </conditionalFormatting>
  <conditionalFormatting sqref="AO118">
    <cfRule type="expression" dxfId="215" priority="567">
      <formula>MOD(ROW(),2)=1</formula>
    </cfRule>
  </conditionalFormatting>
  <conditionalFormatting sqref="AM118">
    <cfRule type="expression" dxfId="214" priority="564">
      <formula>MOD(ROW(),2)=1</formula>
    </cfRule>
  </conditionalFormatting>
  <conditionalFormatting sqref="AM118">
    <cfRule type="expression" dxfId="213" priority="563">
      <formula>MOD(ROW(),2)=1</formula>
    </cfRule>
  </conditionalFormatting>
  <conditionalFormatting sqref="A106:B106 AB106 X106 T106 P106 N106 J106 F106">
    <cfRule type="expression" dxfId="212" priority="560">
      <formula>MOD(ROW(),2)=1</formula>
    </cfRule>
  </conditionalFormatting>
  <conditionalFormatting sqref="BA103:BA104">
    <cfRule type="expression" dxfId="211" priority="558">
      <formula>MOD(ROW(),2)=1</formula>
    </cfRule>
  </conditionalFormatting>
  <conditionalFormatting sqref="AY103:AY104">
    <cfRule type="expression" dxfId="210" priority="557">
      <formula>MOD(ROW(),2)=1</formula>
    </cfRule>
  </conditionalFormatting>
  <conditionalFormatting sqref="AW103:AW104">
    <cfRule type="expression" dxfId="209" priority="556">
      <formula>MOD(ROW(),2)=1</formula>
    </cfRule>
  </conditionalFormatting>
  <conditionalFormatting sqref="AU103:AU104">
    <cfRule type="expression" dxfId="208" priority="555">
      <formula>MOD(ROW(),2)=1</formula>
    </cfRule>
  </conditionalFormatting>
  <conditionalFormatting sqref="AS103:AS104">
    <cfRule type="expression" dxfId="207" priority="554">
      <formula>MOD(ROW(),2)=1</formula>
    </cfRule>
  </conditionalFormatting>
  <conditionalFormatting sqref="AQ103:AQ104">
    <cfRule type="expression" dxfId="206" priority="553">
      <formula>MOD(ROW(),2)=1</formula>
    </cfRule>
  </conditionalFormatting>
  <conditionalFormatting sqref="AO103:AO104">
    <cfRule type="expression" dxfId="205" priority="552">
      <formula>MOD(ROW(),2)=1</formula>
    </cfRule>
  </conditionalFormatting>
  <conditionalFormatting sqref="AM103:AM104">
    <cfRule type="expression" dxfId="204" priority="551">
      <formula>MOD(ROW(),2)=1</formula>
    </cfRule>
  </conditionalFormatting>
  <conditionalFormatting sqref="AJ68">
    <cfRule type="expression" dxfId="203" priority="550">
      <formula>MOD(ROW(),2)=1</formula>
    </cfRule>
  </conditionalFormatting>
  <conditionalFormatting sqref="AK68">
    <cfRule type="expression" dxfId="202" priority="549">
      <formula>MOD(ROW(),2)=1</formula>
    </cfRule>
  </conditionalFormatting>
  <conditionalFormatting sqref="AI68">
    <cfRule type="expression" dxfId="201" priority="548">
      <formula>MOD(ROW(),2)=1</formula>
    </cfRule>
  </conditionalFormatting>
  <conditionalFormatting sqref="AJ100 AJ103:AJ104">
    <cfRule type="expression" dxfId="200" priority="547">
      <formula>MOD(ROW(),2)=1</formula>
    </cfRule>
  </conditionalFormatting>
  <conditionalFormatting sqref="AJ98">
    <cfRule type="expression" dxfId="199" priority="546">
      <formula>MOD(ROW(),2)=1</formula>
    </cfRule>
  </conditionalFormatting>
  <conditionalFormatting sqref="AK100">
    <cfRule type="expression" dxfId="198" priority="545">
      <formula>MOD(ROW(),2)=1</formula>
    </cfRule>
  </conditionalFormatting>
  <conditionalFormatting sqref="AK98">
    <cfRule type="expression" dxfId="197" priority="544">
      <formula>MOD(ROW(),2)=1</formula>
    </cfRule>
  </conditionalFormatting>
  <conditionalFormatting sqref="AI100">
    <cfRule type="expression" dxfId="196" priority="543">
      <formula>MOD(ROW(),2)=1</formula>
    </cfRule>
  </conditionalFormatting>
  <conditionalFormatting sqref="AI98">
    <cfRule type="expression" dxfId="195" priority="542">
      <formula>MOD(ROW(),2)=1</formula>
    </cfRule>
  </conditionalFormatting>
  <conditionalFormatting sqref="AK103:AK104">
    <cfRule type="expression" dxfId="194" priority="540">
      <formula>MOD(ROW(),2)=1</formula>
    </cfRule>
  </conditionalFormatting>
  <conditionalFormatting sqref="AI103:AI104">
    <cfRule type="expression" dxfId="193" priority="539">
      <formula>MOD(ROW(),2)=1</formula>
    </cfRule>
  </conditionalFormatting>
  <conditionalFormatting sqref="AJ118">
    <cfRule type="expression" dxfId="192" priority="538">
      <formula>MOD(ROW(),2)=1</formula>
    </cfRule>
  </conditionalFormatting>
  <conditionalFormatting sqref="AJ118">
    <cfRule type="expression" dxfId="191" priority="537">
      <formula>MOD(ROW(),2)=1</formula>
    </cfRule>
  </conditionalFormatting>
  <conditionalFormatting sqref="AK118">
    <cfRule type="expression" dxfId="190" priority="536">
      <formula>MOD(ROW(),2)=1</formula>
    </cfRule>
  </conditionalFormatting>
  <conditionalFormatting sqref="AK118">
    <cfRule type="expression" dxfId="189" priority="535">
      <formula>MOD(ROW(),2)=1</formula>
    </cfRule>
  </conditionalFormatting>
  <conditionalFormatting sqref="AI118">
    <cfRule type="expression" dxfId="188" priority="532">
      <formula>MOD(ROW(),2)=1</formula>
    </cfRule>
  </conditionalFormatting>
  <conditionalFormatting sqref="AI118">
    <cfRule type="expression" dxfId="187" priority="531">
      <formula>MOD(ROW(),2)=1</formula>
    </cfRule>
  </conditionalFormatting>
  <conditionalFormatting sqref="AF68">
    <cfRule type="expression" dxfId="186" priority="528">
      <formula>MOD(ROW(),2)=1</formula>
    </cfRule>
  </conditionalFormatting>
  <conditionalFormatting sqref="AG68">
    <cfRule type="expression" dxfId="185" priority="527">
      <formula>MOD(ROW(),2)=1</formula>
    </cfRule>
  </conditionalFormatting>
  <conditionalFormatting sqref="AE68">
    <cfRule type="expression" dxfId="184" priority="526">
      <formula>MOD(ROW(),2)=1</formula>
    </cfRule>
  </conditionalFormatting>
  <conditionalFormatting sqref="AF100 AF103:AF104">
    <cfRule type="expression" dxfId="183" priority="525">
      <formula>MOD(ROW(),2)=1</formula>
    </cfRule>
  </conditionalFormatting>
  <conditionalFormatting sqref="AF98">
    <cfRule type="expression" dxfId="182" priority="524">
      <formula>MOD(ROW(),2)=1</formula>
    </cfRule>
  </conditionalFormatting>
  <conditionalFormatting sqref="AG100">
    <cfRule type="expression" dxfId="181" priority="523">
      <formula>MOD(ROW(),2)=1</formula>
    </cfRule>
  </conditionalFormatting>
  <conditionalFormatting sqref="AG98">
    <cfRule type="expression" dxfId="180" priority="522">
      <formula>MOD(ROW(),2)=1</formula>
    </cfRule>
  </conditionalFormatting>
  <conditionalFormatting sqref="AE100">
    <cfRule type="expression" dxfId="179" priority="521">
      <formula>MOD(ROW(),2)=1</formula>
    </cfRule>
  </conditionalFormatting>
  <conditionalFormatting sqref="AE98">
    <cfRule type="expression" dxfId="178" priority="520">
      <formula>MOD(ROW(),2)=1</formula>
    </cfRule>
  </conditionalFormatting>
  <conditionalFormatting sqref="AG103:AG104">
    <cfRule type="expression" dxfId="177" priority="518">
      <formula>MOD(ROW(),2)=1</formula>
    </cfRule>
  </conditionalFormatting>
  <conditionalFormatting sqref="AE103:AE104">
    <cfRule type="expression" dxfId="176" priority="517">
      <formula>MOD(ROW(),2)=1</formula>
    </cfRule>
  </conditionalFormatting>
  <conditionalFormatting sqref="AF118">
    <cfRule type="expression" dxfId="175" priority="516">
      <formula>MOD(ROW(),2)=1</formula>
    </cfRule>
  </conditionalFormatting>
  <conditionalFormatting sqref="AF118">
    <cfRule type="expression" dxfId="174" priority="515">
      <formula>MOD(ROW(),2)=1</formula>
    </cfRule>
  </conditionalFormatting>
  <conditionalFormatting sqref="AG118">
    <cfRule type="expression" dxfId="173" priority="514">
      <formula>MOD(ROW(),2)=1</formula>
    </cfRule>
  </conditionalFormatting>
  <conditionalFormatting sqref="AG118">
    <cfRule type="expression" dxfId="172" priority="513">
      <formula>MOD(ROW(),2)=1</formula>
    </cfRule>
  </conditionalFormatting>
  <conditionalFormatting sqref="AE118">
    <cfRule type="expression" dxfId="171" priority="510">
      <formula>MOD(ROW(),2)=1</formula>
    </cfRule>
  </conditionalFormatting>
  <conditionalFormatting sqref="AE118">
    <cfRule type="expression" dxfId="170" priority="509">
      <formula>MOD(ROW(),2)=1</formula>
    </cfRule>
  </conditionalFormatting>
  <conditionalFormatting sqref="AE131">
    <cfRule type="expression" dxfId="169" priority="506">
      <formula>MOD(ROW(),2)=1</formula>
    </cfRule>
  </conditionalFormatting>
  <conditionalFormatting sqref="AE131">
    <cfRule type="expression" dxfId="168" priority="505">
      <formula>MOD(ROW(),2)=1</formula>
    </cfRule>
  </conditionalFormatting>
  <conditionalFormatting sqref="AC68">
    <cfRule type="expression" dxfId="167" priority="496">
      <formula>MOD(ROW(),2)=1</formula>
    </cfRule>
  </conditionalFormatting>
  <conditionalFormatting sqref="AC100">
    <cfRule type="expression" dxfId="166" priority="495">
      <formula>MOD(ROW(),2)=1</formula>
    </cfRule>
  </conditionalFormatting>
  <conditionalFormatting sqref="AC98">
    <cfRule type="expression" dxfId="165" priority="494">
      <formula>MOD(ROW(),2)=1</formula>
    </cfRule>
  </conditionalFormatting>
  <conditionalFormatting sqref="AC103:AC104">
    <cfRule type="expression" dxfId="164" priority="493">
      <formula>MOD(ROW(),2)=1</formula>
    </cfRule>
  </conditionalFormatting>
  <conditionalFormatting sqref="AC118">
    <cfRule type="expression" dxfId="163" priority="492">
      <formula>MOD(ROW(),2)=1</formula>
    </cfRule>
  </conditionalFormatting>
  <conditionalFormatting sqref="AC118">
    <cfRule type="expression" dxfId="162" priority="491">
      <formula>MOD(ROW(),2)=1</formula>
    </cfRule>
  </conditionalFormatting>
  <conditionalFormatting sqref="A102:B102 AV102 AR102 AP102 AN102 AL102 AH102 AD102 AB102 X102 T102 P102 N102 J102 F102">
    <cfRule type="expression" dxfId="161" priority="434">
      <formula>MOD(ROW(),2)=1</formula>
    </cfRule>
  </conditionalFormatting>
  <conditionalFormatting sqref="AX102 BD102 BB102 AZ102">
    <cfRule type="expression" dxfId="160" priority="418">
      <formula>MOD(ROW(),2)=1</formula>
    </cfRule>
  </conditionalFormatting>
  <conditionalFormatting sqref="AT102">
    <cfRule type="expression" dxfId="159" priority="417">
      <formula>MOD(ROW(),2)=1</formula>
    </cfRule>
  </conditionalFormatting>
  <conditionalFormatting sqref="BE102">
    <cfRule type="expression" dxfId="158" priority="416">
      <formula>MOD(ROW(),2)=1</formula>
    </cfRule>
  </conditionalFormatting>
  <conditionalFormatting sqref="BC102">
    <cfRule type="expression" dxfId="157" priority="415">
      <formula>MOD(ROW(),2)=1</formula>
    </cfRule>
  </conditionalFormatting>
  <conditionalFormatting sqref="BA102">
    <cfRule type="expression" dxfId="156" priority="400">
      <formula>MOD(ROW(),2)=1</formula>
    </cfRule>
  </conditionalFormatting>
  <conditionalFormatting sqref="AY102">
    <cfRule type="expression" dxfId="155" priority="399">
      <formula>MOD(ROW(),2)=1</formula>
    </cfRule>
  </conditionalFormatting>
  <conditionalFormatting sqref="AW102">
    <cfRule type="expression" dxfId="154" priority="398">
      <formula>MOD(ROW(),2)=1</formula>
    </cfRule>
  </conditionalFormatting>
  <conditionalFormatting sqref="AU102">
    <cfRule type="expression" dxfId="153" priority="397">
      <formula>MOD(ROW(),2)=1</formula>
    </cfRule>
  </conditionalFormatting>
  <conditionalFormatting sqref="AS102">
    <cfRule type="expression" dxfId="152" priority="396">
      <formula>MOD(ROW(),2)=1</formula>
    </cfRule>
  </conditionalFormatting>
  <conditionalFormatting sqref="AQ102">
    <cfRule type="expression" dxfId="151" priority="395">
      <formula>MOD(ROW(),2)=1</formula>
    </cfRule>
  </conditionalFormatting>
  <conditionalFormatting sqref="AO102">
    <cfRule type="expression" dxfId="150" priority="394">
      <formula>MOD(ROW(),2)=1</formula>
    </cfRule>
  </conditionalFormatting>
  <conditionalFormatting sqref="AM102">
    <cfRule type="expression" dxfId="149" priority="393">
      <formula>MOD(ROW(),2)=1</formula>
    </cfRule>
  </conditionalFormatting>
  <conditionalFormatting sqref="AJ102">
    <cfRule type="expression" dxfId="148" priority="392">
      <formula>MOD(ROW(),2)=1</formula>
    </cfRule>
  </conditionalFormatting>
  <conditionalFormatting sqref="AK102">
    <cfRule type="expression" dxfId="147" priority="391">
      <formula>MOD(ROW(),2)=1</formula>
    </cfRule>
  </conditionalFormatting>
  <conditionalFormatting sqref="AI102">
    <cfRule type="expression" dxfId="146" priority="390">
      <formula>MOD(ROW(),2)=1</formula>
    </cfRule>
  </conditionalFormatting>
  <conditionalFormatting sqref="AF102">
    <cfRule type="expression" dxfId="145" priority="389">
      <formula>MOD(ROW(),2)=1</formula>
    </cfRule>
  </conditionalFormatting>
  <conditionalFormatting sqref="AG102">
    <cfRule type="expression" dxfId="144" priority="388">
      <formula>MOD(ROW(),2)=1</formula>
    </cfRule>
  </conditionalFormatting>
  <conditionalFormatting sqref="AE102">
    <cfRule type="expression" dxfId="143" priority="387">
      <formula>MOD(ROW(),2)=1</formula>
    </cfRule>
  </conditionalFormatting>
  <conditionalFormatting sqref="AC102">
    <cfRule type="expression" dxfId="142" priority="386">
      <formula>MOD(ROW(),2)=1</formula>
    </cfRule>
  </conditionalFormatting>
  <conditionalFormatting sqref="Z68">
    <cfRule type="expression" dxfId="141" priority="385">
      <formula>MOD(ROW(),2)=1</formula>
    </cfRule>
  </conditionalFormatting>
  <conditionalFormatting sqref="AA68">
    <cfRule type="expression" dxfId="140" priority="384">
      <formula>MOD(ROW(),2)=1</formula>
    </cfRule>
  </conditionalFormatting>
  <conditionalFormatting sqref="Y68">
    <cfRule type="expression" dxfId="139" priority="383">
      <formula>MOD(ROW(),2)=1</formula>
    </cfRule>
  </conditionalFormatting>
  <conditionalFormatting sqref="Z100 Z103:Z104">
    <cfRule type="expression" dxfId="138" priority="382">
      <formula>MOD(ROW(),2)=1</formula>
    </cfRule>
  </conditionalFormatting>
  <conditionalFormatting sqref="Z98">
    <cfRule type="expression" dxfId="137" priority="381">
      <formula>MOD(ROW(),2)=1</formula>
    </cfRule>
  </conditionalFormatting>
  <conditionalFormatting sqref="AA100">
    <cfRule type="expression" dxfId="136" priority="380">
      <formula>MOD(ROW(),2)=1</formula>
    </cfRule>
  </conditionalFormatting>
  <conditionalFormatting sqref="AA98">
    <cfRule type="expression" dxfId="135" priority="379">
      <formula>MOD(ROW(),2)=1</formula>
    </cfRule>
  </conditionalFormatting>
  <conditionalFormatting sqref="Y100">
    <cfRule type="expression" dxfId="134" priority="378">
      <formula>MOD(ROW(),2)=1</formula>
    </cfRule>
  </conditionalFormatting>
  <conditionalFormatting sqref="Y98">
    <cfRule type="expression" dxfId="133" priority="377">
      <formula>MOD(ROW(),2)=1</formula>
    </cfRule>
  </conditionalFormatting>
  <conditionalFormatting sqref="AA103:AA104">
    <cfRule type="expression" dxfId="132" priority="375">
      <formula>MOD(ROW(),2)=1</formula>
    </cfRule>
  </conditionalFormatting>
  <conditionalFormatting sqref="Y103:Y104">
    <cfRule type="expression" dxfId="131" priority="374">
      <formula>MOD(ROW(),2)=1</formula>
    </cfRule>
  </conditionalFormatting>
  <conditionalFormatting sqref="Z102">
    <cfRule type="expression" dxfId="130" priority="373">
      <formula>MOD(ROW(),2)=1</formula>
    </cfRule>
  </conditionalFormatting>
  <conditionalFormatting sqref="AA102">
    <cfRule type="expression" dxfId="129" priority="372">
      <formula>MOD(ROW(),2)=1</formula>
    </cfRule>
  </conditionalFormatting>
  <conditionalFormatting sqref="Y102">
    <cfRule type="expression" dxfId="128" priority="371">
      <formula>MOD(ROW(),2)=1</formula>
    </cfRule>
  </conditionalFormatting>
  <conditionalFormatting sqref="Z118">
    <cfRule type="expression" dxfId="127" priority="370">
      <formula>MOD(ROW(),2)=1</formula>
    </cfRule>
  </conditionalFormatting>
  <conditionalFormatting sqref="Z118">
    <cfRule type="expression" dxfId="126" priority="369">
      <formula>MOD(ROW(),2)=1</formula>
    </cfRule>
  </conditionalFormatting>
  <conditionalFormatting sqref="AA118">
    <cfRule type="expression" dxfId="125" priority="368">
      <formula>MOD(ROW(),2)=1</formula>
    </cfRule>
  </conditionalFormatting>
  <conditionalFormatting sqref="AA118">
    <cfRule type="expression" dxfId="124" priority="367">
      <formula>MOD(ROW(),2)=1</formula>
    </cfRule>
  </conditionalFormatting>
  <conditionalFormatting sqref="Y118">
    <cfRule type="expression" dxfId="123" priority="364">
      <formula>MOD(ROW(),2)=1</formula>
    </cfRule>
  </conditionalFormatting>
  <conditionalFormatting sqref="Y118">
    <cfRule type="expression" dxfId="122" priority="363">
      <formula>MOD(ROW(),2)=1</formula>
    </cfRule>
  </conditionalFormatting>
  <conditionalFormatting sqref="V68">
    <cfRule type="expression" dxfId="121" priority="360">
      <formula>MOD(ROW(),2)=1</formula>
    </cfRule>
  </conditionalFormatting>
  <conditionalFormatting sqref="W68">
    <cfRule type="expression" dxfId="120" priority="359">
      <formula>MOD(ROW(),2)=1</formula>
    </cfRule>
  </conditionalFormatting>
  <conditionalFormatting sqref="U68">
    <cfRule type="expression" dxfId="119" priority="358">
      <formula>MOD(ROW(),2)=1</formula>
    </cfRule>
  </conditionalFormatting>
  <conditionalFormatting sqref="V100 V103:V104">
    <cfRule type="expression" dxfId="118" priority="357">
      <formula>MOD(ROW(),2)=1</formula>
    </cfRule>
  </conditionalFormatting>
  <conditionalFormatting sqref="V98">
    <cfRule type="expression" dxfId="117" priority="356">
      <formula>MOD(ROW(),2)=1</formula>
    </cfRule>
  </conditionalFormatting>
  <conditionalFormatting sqref="W100">
    <cfRule type="expression" dxfId="116" priority="355">
      <formula>MOD(ROW(),2)=1</formula>
    </cfRule>
  </conditionalFormatting>
  <conditionalFormatting sqref="W98">
    <cfRule type="expression" dxfId="115" priority="354">
      <formula>MOD(ROW(),2)=1</formula>
    </cfRule>
  </conditionalFormatting>
  <conditionalFormatting sqref="U100">
    <cfRule type="expression" dxfId="114" priority="353">
      <formula>MOD(ROW(),2)=1</formula>
    </cfRule>
  </conditionalFormatting>
  <conditionalFormatting sqref="U98">
    <cfRule type="expression" dxfId="113" priority="352">
      <formula>MOD(ROW(),2)=1</formula>
    </cfRule>
  </conditionalFormatting>
  <conditionalFormatting sqref="W103:W104">
    <cfRule type="expression" dxfId="112" priority="351">
      <formula>MOD(ROW(),2)=1</formula>
    </cfRule>
  </conditionalFormatting>
  <conditionalFormatting sqref="U103:U104">
    <cfRule type="expression" dxfId="111" priority="350">
      <formula>MOD(ROW(),2)=1</formula>
    </cfRule>
  </conditionalFormatting>
  <conditionalFormatting sqref="V102">
    <cfRule type="expression" dxfId="110" priority="349">
      <formula>MOD(ROW(),2)=1</formula>
    </cfRule>
  </conditionalFormatting>
  <conditionalFormatting sqref="W102">
    <cfRule type="expression" dxfId="109" priority="348">
      <formula>MOD(ROW(),2)=1</formula>
    </cfRule>
  </conditionalFormatting>
  <conditionalFormatting sqref="U102">
    <cfRule type="expression" dxfId="108" priority="347">
      <formula>MOD(ROW(),2)=1</formula>
    </cfRule>
  </conditionalFormatting>
  <conditionalFormatting sqref="V118">
    <cfRule type="expression" dxfId="107" priority="346">
      <formula>MOD(ROW(),2)=1</formula>
    </cfRule>
  </conditionalFormatting>
  <conditionalFormatting sqref="V118">
    <cfRule type="expression" dxfId="106" priority="345">
      <formula>MOD(ROW(),2)=1</formula>
    </cfRule>
  </conditionalFormatting>
  <conditionalFormatting sqref="W118">
    <cfRule type="expression" dxfId="105" priority="344">
      <formula>MOD(ROW(),2)=1</formula>
    </cfRule>
  </conditionalFormatting>
  <conditionalFormatting sqref="W118">
    <cfRule type="expression" dxfId="104" priority="343">
      <formula>MOD(ROW(),2)=1</formula>
    </cfRule>
  </conditionalFormatting>
  <conditionalFormatting sqref="U118">
    <cfRule type="expression" dxfId="103" priority="340">
      <formula>MOD(ROW(),2)=1</formula>
    </cfRule>
  </conditionalFormatting>
  <conditionalFormatting sqref="U118">
    <cfRule type="expression" dxfId="102" priority="339">
      <formula>MOD(ROW(),2)=1</formula>
    </cfRule>
  </conditionalFormatting>
  <conditionalFormatting sqref="R68">
    <cfRule type="expression" dxfId="101" priority="150">
      <formula>MOD(ROW(),2)=1</formula>
    </cfRule>
  </conditionalFormatting>
  <conditionalFormatting sqref="S68">
    <cfRule type="expression" dxfId="100" priority="149">
      <formula>MOD(ROW(),2)=1</formula>
    </cfRule>
  </conditionalFormatting>
  <conditionalFormatting sqref="Q68">
    <cfRule type="expression" dxfId="99" priority="148">
      <formula>MOD(ROW(),2)=1</formula>
    </cfRule>
  </conditionalFormatting>
  <conditionalFormatting sqref="R100 R103:R104">
    <cfRule type="expression" dxfId="98" priority="147">
      <formula>MOD(ROW(),2)=1</formula>
    </cfRule>
  </conditionalFormatting>
  <conditionalFormatting sqref="R98">
    <cfRule type="expression" dxfId="97" priority="146">
      <formula>MOD(ROW(),2)=1</formula>
    </cfRule>
  </conditionalFormatting>
  <conditionalFormatting sqref="S100">
    <cfRule type="expression" dxfId="96" priority="145">
      <formula>MOD(ROW(),2)=1</formula>
    </cfRule>
  </conditionalFormatting>
  <conditionalFormatting sqref="S98">
    <cfRule type="expression" dxfId="95" priority="144">
      <formula>MOD(ROW(),2)=1</formula>
    </cfRule>
  </conditionalFormatting>
  <conditionalFormatting sqref="Q100">
    <cfRule type="expression" dxfId="94" priority="143">
      <formula>MOD(ROW(),2)=1</formula>
    </cfRule>
  </conditionalFormatting>
  <conditionalFormatting sqref="Q98">
    <cfRule type="expression" dxfId="93" priority="142">
      <formula>MOD(ROW(),2)=1</formula>
    </cfRule>
  </conditionalFormatting>
  <conditionalFormatting sqref="S103:S104">
    <cfRule type="expression" dxfId="92" priority="141">
      <formula>MOD(ROW(),2)=1</formula>
    </cfRule>
  </conditionalFormatting>
  <conditionalFormatting sqref="Q103:Q104">
    <cfRule type="expression" dxfId="91" priority="140">
      <formula>MOD(ROW(),2)=1</formula>
    </cfRule>
  </conditionalFormatting>
  <conditionalFormatting sqref="R102">
    <cfRule type="expression" dxfId="90" priority="139">
      <formula>MOD(ROW(),2)=1</formula>
    </cfRule>
  </conditionalFormatting>
  <conditionalFormatting sqref="S102">
    <cfRule type="expression" dxfId="89" priority="138">
      <formula>MOD(ROW(),2)=1</formula>
    </cfRule>
  </conditionalFormatting>
  <conditionalFormatting sqref="Q102">
    <cfRule type="expression" dxfId="88" priority="137">
      <formula>MOD(ROW(),2)=1</formula>
    </cfRule>
  </conditionalFormatting>
  <conditionalFormatting sqref="R118">
    <cfRule type="expression" dxfId="87" priority="136">
      <formula>MOD(ROW(),2)=1</formula>
    </cfRule>
  </conditionalFormatting>
  <conditionalFormatting sqref="R118">
    <cfRule type="expression" dxfId="86" priority="135">
      <formula>MOD(ROW(),2)=1</formula>
    </cfRule>
  </conditionalFormatting>
  <conditionalFormatting sqref="S118">
    <cfRule type="expression" dxfId="85" priority="134">
      <formula>MOD(ROW(),2)=1</formula>
    </cfRule>
  </conditionalFormatting>
  <conditionalFormatting sqref="S118">
    <cfRule type="expression" dxfId="84" priority="133">
      <formula>MOD(ROW(),2)=1</formula>
    </cfRule>
  </conditionalFormatting>
  <conditionalFormatting sqref="Q118">
    <cfRule type="expression" dxfId="83" priority="130">
      <formula>MOD(ROW(),2)=1</formula>
    </cfRule>
  </conditionalFormatting>
  <conditionalFormatting sqref="Q118">
    <cfRule type="expression" dxfId="82" priority="129">
      <formula>MOD(ROW(),2)=1</formula>
    </cfRule>
  </conditionalFormatting>
  <conditionalFormatting sqref="Q131">
    <cfRule type="expression" dxfId="81" priority="126">
      <formula>MOD(ROW(),2)=1</formula>
    </cfRule>
  </conditionalFormatting>
  <conditionalFormatting sqref="Q131">
    <cfRule type="expression" dxfId="80" priority="125">
      <formula>MOD(ROW(),2)=1</formula>
    </cfRule>
  </conditionalFormatting>
  <conditionalFormatting sqref="O68">
    <cfRule type="expression" dxfId="79" priority="124">
      <formula>MOD(ROW(),2)=1</formula>
    </cfRule>
  </conditionalFormatting>
  <conditionalFormatting sqref="O100">
    <cfRule type="expression" dxfId="78" priority="123">
      <formula>MOD(ROW(),2)=1</formula>
    </cfRule>
  </conditionalFormatting>
  <conditionalFormatting sqref="O98">
    <cfRule type="expression" dxfId="77" priority="122">
      <formula>MOD(ROW(),2)=1</formula>
    </cfRule>
  </conditionalFormatting>
  <conditionalFormatting sqref="O103">
    <cfRule type="expression" dxfId="76" priority="121">
      <formula>MOD(ROW(),2)=1</formula>
    </cfRule>
  </conditionalFormatting>
  <conditionalFormatting sqref="O102">
    <cfRule type="expression" dxfId="75" priority="120">
      <formula>MOD(ROW(),2)=1</formula>
    </cfRule>
  </conditionalFormatting>
  <conditionalFormatting sqref="O104">
    <cfRule type="expression" dxfId="74" priority="119">
      <formula>MOD(ROW(),2)=1</formula>
    </cfRule>
  </conditionalFormatting>
  <conditionalFormatting sqref="O118">
    <cfRule type="expression" dxfId="73" priority="118">
      <formula>MOD(ROW(),2)=1</formula>
    </cfRule>
  </conditionalFormatting>
  <conditionalFormatting sqref="O118">
    <cfRule type="expression" dxfId="72" priority="117">
      <formula>MOD(ROW(),2)=1</formula>
    </cfRule>
  </conditionalFormatting>
  <conditionalFormatting sqref="L68">
    <cfRule type="expression" dxfId="71" priority="84">
      <formula>MOD(ROW(),2)=1</formula>
    </cfRule>
  </conditionalFormatting>
  <conditionalFormatting sqref="M68">
    <cfRule type="expression" dxfId="70" priority="83">
      <formula>MOD(ROW(),2)=1</formula>
    </cfRule>
  </conditionalFormatting>
  <conditionalFormatting sqref="K68">
    <cfRule type="expression" dxfId="69" priority="82">
      <formula>MOD(ROW(),2)=1</formula>
    </cfRule>
  </conditionalFormatting>
  <conditionalFormatting sqref="L100 L103:L104">
    <cfRule type="expression" dxfId="68" priority="81">
      <formula>MOD(ROW(),2)=1</formula>
    </cfRule>
  </conditionalFormatting>
  <conditionalFormatting sqref="L98">
    <cfRule type="expression" dxfId="67" priority="80">
      <formula>MOD(ROW(),2)=1</formula>
    </cfRule>
  </conditionalFormatting>
  <conditionalFormatting sqref="M100">
    <cfRule type="expression" dxfId="66" priority="79">
      <formula>MOD(ROW(),2)=1</formula>
    </cfRule>
  </conditionalFormatting>
  <conditionalFormatting sqref="M98">
    <cfRule type="expression" dxfId="65" priority="78">
      <formula>MOD(ROW(),2)=1</formula>
    </cfRule>
  </conditionalFormatting>
  <conditionalFormatting sqref="K100">
    <cfRule type="expression" dxfId="64" priority="77">
      <formula>MOD(ROW(),2)=1</formula>
    </cfRule>
  </conditionalFormatting>
  <conditionalFormatting sqref="K98">
    <cfRule type="expression" dxfId="63" priority="76">
      <formula>MOD(ROW(),2)=1</formula>
    </cfRule>
  </conditionalFormatting>
  <conditionalFormatting sqref="M103">
    <cfRule type="expression" dxfId="62" priority="75">
      <formula>MOD(ROW(),2)=1</formula>
    </cfRule>
  </conditionalFormatting>
  <conditionalFormatting sqref="K103">
    <cfRule type="expression" dxfId="61" priority="74">
      <formula>MOD(ROW(),2)=1</formula>
    </cfRule>
  </conditionalFormatting>
  <conditionalFormatting sqref="L102">
    <cfRule type="expression" dxfId="60" priority="73">
      <formula>MOD(ROW(),2)=1</formula>
    </cfRule>
  </conditionalFormatting>
  <conditionalFormatting sqref="M102">
    <cfRule type="expression" dxfId="59" priority="72">
      <formula>MOD(ROW(),2)=1</formula>
    </cfRule>
  </conditionalFormatting>
  <conditionalFormatting sqref="K102">
    <cfRule type="expression" dxfId="58" priority="71">
      <formula>MOD(ROW(),2)=1</formula>
    </cfRule>
  </conditionalFormatting>
  <conditionalFormatting sqref="M104">
    <cfRule type="expression" dxfId="57" priority="70">
      <formula>MOD(ROW(),2)=1</formula>
    </cfRule>
  </conditionalFormatting>
  <conditionalFormatting sqref="K104">
    <cfRule type="expression" dxfId="56" priority="69">
      <formula>MOD(ROW(),2)=1</formula>
    </cfRule>
  </conditionalFormatting>
  <conditionalFormatting sqref="L118">
    <cfRule type="expression" dxfId="55" priority="68">
      <formula>MOD(ROW(),2)=1</formula>
    </cfRule>
  </conditionalFormatting>
  <conditionalFormatting sqref="L118">
    <cfRule type="expression" dxfId="54" priority="67">
      <formula>MOD(ROW(),2)=1</formula>
    </cfRule>
  </conditionalFormatting>
  <conditionalFormatting sqref="M118">
    <cfRule type="expression" dxfId="53" priority="66">
      <formula>MOD(ROW(),2)=1</formula>
    </cfRule>
  </conditionalFormatting>
  <conditionalFormatting sqref="M118">
    <cfRule type="expression" dxfId="52" priority="65">
      <formula>MOD(ROW(),2)=1</formula>
    </cfRule>
  </conditionalFormatting>
  <conditionalFormatting sqref="K118">
    <cfRule type="expression" dxfId="51" priority="62">
      <formula>MOD(ROW(),2)=1</formula>
    </cfRule>
  </conditionalFormatting>
  <conditionalFormatting sqref="K118">
    <cfRule type="expression" dxfId="50" priority="61">
      <formula>MOD(ROW(),2)=1</formula>
    </cfRule>
  </conditionalFormatting>
  <conditionalFormatting sqref="K131">
    <cfRule type="expression" dxfId="49" priority="56">
      <formula>MOD(ROW(),2)=1</formula>
    </cfRule>
  </conditionalFormatting>
  <conditionalFormatting sqref="K131">
    <cfRule type="expression" dxfId="48" priority="55">
      <formula>MOD(ROW(),2)=1</formula>
    </cfRule>
  </conditionalFormatting>
  <conditionalFormatting sqref="H68">
    <cfRule type="expression" dxfId="47" priority="54">
      <formula>MOD(ROW(),2)=1</formula>
    </cfRule>
  </conditionalFormatting>
  <conditionalFormatting sqref="I68">
    <cfRule type="expression" dxfId="46" priority="53">
      <formula>MOD(ROW(),2)=1</formula>
    </cfRule>
  </conditionalFormatting>
  <conditionalFormatting sqref="G68">
    <cfRule type="expression" dxfId="45" priority="52">
      <formula>MOD(ROW(),2)=1</formula>
    </cfRule>
  </conditionalFormatting>
  <conditionalFormatting sqref="H118">
    <cfRule type="expression" dxfId="44" priority="51">
      <formula>MOD(ROW(),2)=1</formula>
    </cfRule>
  </conditionalFormatting>
  <conditionalFormatting sqref="H118">
    <cfRule type="expression" dxfId="43" priority="50">
      <formula>MOD(ROW(),2)=1</formula>
    </cfRule>
  </conditionalFormatting>
  <conditionalFormatting sqref="I118">
    <cfRule type="expression" dxfId="42" priority="49">
      <formula>MOD(ROW(),2)=1</formula>
    </cfRule>
  </conditionalFormatting>
  <conditionalFormatting sqref="I118">
    <cfRule type="expression" dxfId="41" priority="48">
      <formula>MOD(ROW(),2)=1</formula>
    </cfRule>
  </conditionalFormatting>
  <conditionalFormatting sqref="G118">
    <cfRule type="expression" dxfId="40" priority="45">
      <formula>MOD(ROW(),2)=1</formula>
    </cfRule>
  </conditionalFormatting>
  <conditionalFormatting sqref="G118">
    <cfRule type="expression" dxfId="39" priority="44">
      <formula>MOD(ROW(),2)=1</formula>
    </cfRule>
  </conditionalFormatting>
  <conditionalFormatting sqref="G131">
    <cfRule type="expression" dxfId="38" priority="41">
      <formula>MOD(ROW(),2)=1</formula>
    </cfRule>
  </conditionalFormatting>
  <conditionalFormatting sqref="G131">
    <cfRule type="expression" dxfId="37" priority="40">
      <formula>MOD(ROW(),2)=1</formula>
    </cfRule>
  </conditionalFormatting>
  <conditionalFormatting sqref="H100 H103:H104">
    <cfRule type="expression" dxfId="36" priority="39">
      <formula>MOD(ROW(),2)=1</formula>
    </cfRule>
  </conditionalFormatting>
  <conditionalFormatting sqref="H98">
    <cfRule type="expression" dxfId="35" priority="38">
      <formula>MOD(ROW(),2)=1</formula>
    </cfRule>
  </conditionalFormatting>
  <conditionalFormatting sqref="I100">
    <cfRule type="expression" dxfId="34" priority="37">
      <formula>MOD(ROW(),2)=1</formula>
    </cfRule>
  </conditionalFormatting>
  <conditionalFormatting sqref="I98">
    <cfRule type="expression" dxfId="33" priority="36">
      <formula>MOD(ROW(),2)=1</formula>
    </cfRule>
  </conditionalFormatting>
  <conditionalFormatting sqref="G100">
    <cfRule type="expression" dxfId="32" priority="35">
      <formula>MOD(ROW(),2)=1</formula>
    </cfRule>
  </conditionalFormatting>
  <conditionalFormatting sqref="G98">
    <cfRule type="expression" dxfId="31" priority="34">
      <formula>MOD(ROW(),2)=1</formula>
    </cfRule>
  </conditionalFormatting>
  <conditionalFormatting sqref="I103">
    <cfRule type="expression" dxfId="30" priority="33">
      <formula>MOD(ROW(),2)=1</formula>
    </cfRule>
  </conditionalFormatting>
  <conditionalFormatting sqref="G103">
    <cfRule type="expression" dxfId="29" priority="32">
      <formula>MOD(ROW(),2)=1</formula>
    </cfRule>
  </conditionalFormatting>
  <conditionalFormatting sqref="H102">
    <cfRule type="expression" dxfId="28" priority="31">
      <formula>MOD(ROW(),2)=1</formula>
    </cfRule>
  </conditionalFormatting>
  <conditionalFormatting sqref="I102">
    <cfRule type="expression" dxfId="27" priority="30">
      <formula>MOD(ROW(),2)=1</formula>
    </cfRule>
  </conditionalFormatting>
  <conditionalFormatting sqref="G102">
    <cfRule type="expression" dxfId="26" priority="29">
      <formula>MOD(ROW(),2)=1</formula>
    </cfRule>
  </conditionalFormatting>
  <conditionalFormatting sqref="I104">
    <cfRule type="expression" dxfId="25" priority="28">
      <formula>MOD(ROW(),2)=1</formula>
    </cfRule>
  </conditionalFormatting>
  <conditionalFormatting sqref="G104">
    <cfRule type="expression" dxfId="24" priority="27">
      <formula>MOD(ROW(),2)=1</formula>
    </cfRule>
  </conditionalFormatting>
  <conditionalFormatting sqref="D68">
    <cfRule type="expression" dxfId="23" priority="24">
      <formula>MOD(ROW(),2)=1</formula>
    </cfRule>
  </conditionalFormatting>
  <conditionalFormatting sqref="E68">
    <cfRule type="expression" dxfId="22" priority="23">
      <formula>MOD(ROW(),2)=1</formula>
    </cfRule>
  </conditionalFormatting>
  <conditionalFormatting sqref="C68">
    <cfRule type="expression" dxfId="21" priority="22">
      <formula>MOD(ROW(),2)=1</formula>
    </cfRule>
  </conditionalFormatting>
  <conditionalFormatting sqref="D100 D103:D104">
    <cfRule type="expression" dxfId="20" priority="21">
      <formula>MOD(ROW(),2)=1</formula>
    </cfRule>
  </conditionalFormatting>
  <conditionalFormatting sqref="D98">
    <cfRule type="expression" dxfId="19" priority="20">
      <formula>MOD(ROW(),2)=1</formula>
    </cfRule>
  </conditionalFormatting>
  <conditionalFormatting sqref="E100">
    <cfRule type="expression" dxfId="18" priority="19">
      <formula>MOD(ROW(),2)=1</formula>
    </cfRule>
  </conditionalFormatting>
  <conditionalFormatting sqref="E98">
    <cfRule type="expression" dxfId="17" priority="18">
      <formula>MOD(ROW(),2)=1</formula>
    </cfRule>
  </conditionalFormatting>
  <conditionalFormatting sqref="C100">
    <cfRule type="expression" dxfId="16" priority="17">
      <formula>MOD(ROW(),2)=1</formula>
    </cfRule>
  </conditionalFormatting>
  <conditionalFormatting sqref="C98">
    <cfRule type="expression" dxfId="15" priority="16">
      <formula>MOD(ROW(),2)=1</formula>
    </cfRule>
  </conditionalFormatting>
  <conditionalFormatting sqref="E103">
    <cfRule type="expression" dxfId="14" priority="15">
      <formula>MOD(ROW(),2)=1</formula>
    </cfRule>
  </conditionalFormatting>
  <conditionalFormatting sqref="C103">
    <cfRule type="expression" dxfId="13" priority="14">
      <formula>MOD(ROW(),2)=1</formula>
    </cfRule>
  </conditionalFormatting>
  <conditionalFormatting sqref="D102">
    <cfRule type="expression" dxfId="12" priority="13">
      <formula>MOD(ROW(),2)=1</formula>
    </cfRule>
  </conditionalFormatting>
  <conditionalFormatting sqref="E102">
    <cfRule type="expression" dxfId="11" priority="12">
      <formula>MOD(ROW(),2)=1</formula>
    </cfRule>
  </conditionalFormatting>
  <conditionalFormatting sqref="C102">
    <cfRule type="expression" dxfId="10" priority="11">
      <formula>MOD(ROW(),2)=1</formula>
    </cfRule>
  </conditionalFormatting>
  <conditionalFormatting sqref="E104">
    <cfRule type="expression" dxfId="9" priority="10">
      <formula>MOD(ROW(),2)=1</formula>
    </cfRule>
  </conditionalFormatting>
  <conditionalFormatting sqref="C104">
    <cfRule type="expression" dxfId="8" priority="9">
      <formula>MOD(ROW(),2)=1</formula>
    </cfRule>
  </conditionalFormatting>
  <conditionalFormatting sqref="D118">
    <cfRule type="expression" dxfId="7" priority="8">
      <formula>MOD(ROW(),2)=1</formula>
    </cfRule>
  </conditionalFormatting>
  <conditionalFormatting sqref="D118">
    <cfRule type="expression" dxfId="6" priority="7">
      <formula>MOD(ROW(),2)=1</formula>
    </cfRule>
  </conditionalFormatting>
  <conditionalFormatting sqref="E118">
    <cfRule type="expression" dxfId="5" priority="6">
      <formula>MOD(ROW(),2)=1</formula>
    </cfRule>
  </conditionalFormatting>
  <conditionalFormatting sqref="E118">
    <cfRule type="expression" dxfId="4" priority="5">
      <formula>MOD(ROW(),2)=1</formula>
    </cfRule>
  </conditionalFormatting>
  <conditionalFormatting sqref="C118">
    <cfRule type="expression" dxfId="3" priority="4">
      <formula>MOD(ROW(),2)=1</formula>
    </cfRule>
  </conditionalFormatting>
  <conditionalFormatting sqref="C118">
    <cfRule type="expression" dxfId="2" priority="3">
      <formula>MOD(ROW(),2)=1</formula>
    </cfRule>
  </conditionalFormatting>
  <conditionalFormatting sqref="C131">
    <cfRule type="expression" dxfId="1" priority="2">
      <formula>MOD(ROW(),2)=1</formula>
    </cfRule>
  </conditionalFormatting>
  <conditionalFormatting sqref="C131">
    <cfRule type="expression" dxfId="0" priority="1">
      <formula>MOD(ROW(),2)=1</formula>
    </cfRule>
  </conditionalFormatting>
  <pageMargins left="0.25" right="0.25" top="0.75" bottom="0.75" header="0.3" footer="0.3"/>
  <pageSetup paperSize="182" scale="70" fitToWidth="2"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8"/>
  <sheetViews>
    <sheetView view="pageBreakPreview" zoomScale="60" zoomScaleNormal="100" workbookViewId="0">
      <pane xSplit="2" ySplit="3" topLeftCell="C4" activePane="bottomRight" state="frozen"/>
      <selection pane="topRight" activeCell="C1" sqref="C1"/>
      <selection pane="bottomLeft" activeCell="A4" sqref="A4"/>
      <selection pane="bottomRight" activeCell="A38" sqref="A38"/>
    </sheetView>
  </sheetViews>
  <sheetFormatPr defaultRowHeight="14.4" x14ac:dyDescent="0.3"/>
  <cols>
    <col min="1" max="1" width="78.21875" bestFit="1" customWidth="1"/>
    <col min="2" max="2" width="3.44140625" customWidth="1"/>
    <col min="3" max="3" width="7.44140625" customWidth="1"/>
    <col min="4" max="4" width="2.21875" customWidth="1"/>
    <col min="5" max="5" width="7.44140625" customWidth="1"/>
    <col min="6" max="6" width="2.21875" customWidth="1"/>
    <col min="7" max="7" width="9" customWidth="1"/>
    <col min="8" max="8" width="2.21875" customWidth="1"/>
    <col min="9" max="9" width="9" customWidth="1"/>
    <col min="10" max="10" width="2.21875" customWidth="1"/>
    <col min="11" max="11" width="7.44140625" customWidth="1"/>
    <col min="12" max="12" width="2.21875" customWidth="1"/>
    <col min="13" max="13" width="7.44140625" customWidth="1"/>
    <col min="14" max="14" width="2.21875" customWidth="1"/>
    <col min="15" max="15" width="8.44140625" customWidth="1"/>
    <col min="16" max="16" width="2.21875" customWidth="1"/>
    <col min="17" max="17" width="8.44140625" customWidth="1"/>
    <col min="18" max="18" width="2.21875" customWidth="1"/>
    <col min="19" max="19" width="7.44140625" customWidth="1"/>
    <col min="20" max="20" width="2.21875" customWidth="1"/>
    <col min="21" max="21" width="7.77734375" customWidth="1"/>
    <col min="22" max="22" width="2.21875" customWidth="1"/>
    <col min="23" max="23" width="7.21875" customWidth="1"/>
  </cols>
  <sheetData>
    <row r="1" spans="1:23" x14ac:dyDescent="0.3">
      <c r="A1" s="3" t="s">
        <v>10</v>
      </c>
    </row>
    <row r="2" spans="1:23" x14ac:dyDescent="0.3">
      <c r="A2" s="3" t="s">
        <v>35</v>
      </c>
    </row>
    <row r="3" spans="1:23" x14ac:dyDescent="0.3">
      <c r="A3" t="s">
        <v>0</v>
      </c>
      <c r="C3" s="7" t="s">
        <v>36</v>
      </c>
      <c r="D3" s="5"/>
      <c r="E3" s="7" t="s">
        <v>37</v>
      </c>
      <c r="F3" s="5"/>
      <c r="G3" s="7" t="s">
        <v>38</v>
      </c>
      <c r="H3" s="5"/>
      <c r="I3" s="7" t="s">
        <v>39</v>
      </c>
      <c r="K3" s="5" t="s">
        <v>32</v>
      </c>
      <c r="L3" s="5"/>
      <c r="M3" s="5" t="s">
        <v>34</v>
      </c>
      <c r="N3" s="5"/>
      <c r="O3" s="10" t="s">
        <v>50</v>
      </c>
      <c r="P3" s="5"/>
      <c r="Q3" s="10" t="s">
        <v>52</v>
      </c>
      <c r="S3" s="5" t="s">
        <v>33</v>
      </c>
      <c r="T3" s="5"/>
      <c r="U3" s="7" t="s">
        <v>53</v>
      </c>
      <c r="V3" s="5"/>
      <c r="W3" s="7" t="s">
        <v>51</v>
      </c>
    </row>
    <row r="4" spans="1:23" x14ac:dyDescent="0.3">
      <c r="A4" t="s">
        <v>42</v>
      </c>
      <c r="C4" s="2">
        <v>-133</v>
      </c>
      <c r="D4" s="1"/>
      <c r="E4" s="2">
        <v>546</v>
      </c>
      <c r="F4" s="1"/>
      <c r="G4" s="2">
        <v>-128</v>
      </c>
      <c r="H4" s="1"/>
      <c r="I4" s="2">
        <v>356</v>
      </c>
      <c r="K4" s="2">
        <v>-48</v>
      </c>
      <c r="L4" s="1"/>
      <c r="M4" s="2">
        <v>-140</v>
      </c>
      <c r="N4" s="1"/>
      <c r="O4" s="2">
        <v>5</v>
      </c>
      <c r="P4" s="1"/>
      <c r="Q4" s="2">
        <v>-190</v>
      </c>
      <c r="R4" s="1"/>
      <c r="S4" s="2">
        <v>53</v>
      </c>
      <c r="T4" s="1"/>
      <c r="U4" s="2">
        <v>-50</v>
      </c>
      <c r="V4" s="1"/>
      <c r="W4" s="2">
        <v>-77</v>
      </c>
    </row>
    <row r="5" spans="1:23" x14ac:dyDescent="0.3">
      <c r="A5" t="s">
        <v>1</v>
      </c>
      <c r="C5" s="1">
        <v>85</v>
      </c>
      <c r="D5" s="1"/>
      <c r="E5" s="1">
        <v>95</v>
      </c>
      <c r="F5" s="1"/>
      <c r="G5" s="1">
        <v>252</v>
      </c>
      <c r="H5" s="1"/>
      <c r="I5" s="1">
        <v>243</v>
      </c>
      <c r="K5" s="1">
        <v>83</v>
      </c>
      <c r="L5" s="1"/>
      <c r="M5" s="1">
        <v>74</v>
      </c>
      <c r="N5" s="1"/>
      <c r="O5" s="1">
        <v>167</v>
      </c>
      <c r="P5" s="1"/>
      <c r="Q5" s="1">
        <v>148</v>
      </c>
      <c r="R5" s="1"/>
      <c r="S5" s="1">
        <v>84</v>
      </c>
      <c r="T5" s="1"/>
      <c r="U5" s="1">
        <v>74</v>
      </c>
      <c r="V5" s="1"/>
      <c r="W5" s="1">
        <v>85</v>
      </c>
    </row>
    <row r="6" spans="1:23" x14ac:dyDescent="0.3">
      <c r="A6" t="s">
        <v>2</v>
      </c>
      <c r="C6" s="1">
        <v>0</v>
      </c>
      <c r="D6" s="1"/>
      <c r="E6" s="1">
        <v>0</v>
      </c>
      <c r="F6" s="1"/>
      <c r="G6" s="1">
        <v>0</v>
      </c>
      <c r="H6" s="1"/>
      <c r="I6" s="1">
        <v>-78</v>
      </c>
      <c r="K6" s="1">
        <v>0</v>
      </c>
      <c r="L6" s="1"/>
      <c r="M6" s="1">
        <v>0</v>
      </c>
      <c r="N6" s="1"/>
      <c r="O6" s="1">
        <v>0</v>
      </c>
      <c r="P6" s="1"/>
      <c r="Q6" s="1">
        <v>-78</v>
      </c>
      <c r="R6" s="1"/>
      <c r="S6" s="1">
        <v>0</v>
      </c>
      <c r="T6" s="1"/>
      <c r="U6" s="1">
        <v>-78</v>
      </c>
      <c r="V6" s="1"/>
      <c r="W6" s="1">
        <v>0</v>
      </c>
    </row>
    <row r="7" spans="1:23" x14ac:dyDescent="0.3">
      <c r="A7" t="s">
        <v>40</v>
      </c>
      <c r="C7" s="1">
        <v>132</v>
      </c>
      <c r="D7" s="1"/>
      <c r="E7" s="1">
        <v>137</v>
      </c>
      <c r="F7" s="1"/>
      <c r="G7" s="1">
        <v>406</v>
      </c>
      <c r="H7" s="1"/>
      <c r="I7" s="1">
        <v>422</v>
      </c>
      <c r="K7" s="1">
        <v>134</v>
      </c>
      <c r="L7" s="1"/>
      <c r="M7" s="1">
        <v>138</v>
      </c>
      <c r="N7" s="1"/>
      <c r="O7" s="1">
        <v>274</v>
      </c>
      <c r="P7" s="1"/>
      <c r="Q7" s="1">
        <v>285</v>
      </c>
      <c r="R7" s="1"/>
      <c r="S7" s="1">
        <v>140</v>
      </c>
      <c r="T7" s="1"/>
      <c r="U7" s="1">
        <v>147</v>
      </c>
      <c r="V7" s="1"/>
      <c r="W7" s="1">
        <v>137</v>
      </c>
    </row>
    <row r="8" spans="1:23" x14ac:dyDescent="0.3">
      <c r="A8" t="s">
        <v>3</v>
      </c>
      <c r="C8" s="1">
        <v>5</v>
      </c>
      <c r="D8" s="1"/>
      <c r="E8" s="1">
        <v>3</v>
      </c>
      <c r="F8" s="1"/>
      <c r="G8" s="1">
        <v>17</v>
      </c>
      <c r="H8" s="1"/>
      <c r="I8" s="1">
        <v>13</v>
      </c>
      <c r="K8" s="1">
        <v>6</v>
      </c>
      <c r="L8" s="1"/>
      <c r="M8" s="1">
        <v>5</v>
      </c>
      <c r="N8" s="1"/>
      <c r="O8" s="1">
        <v>12</v>
      </c>
      <c r="P8" s="1"/>
      <c r="Q8" s="1">
        <v>10</v>
      </c>
      <c r="R8" s="1"/>
      <c r="S8" s="1">
        <v>6</v>
      </c>
      <c r="T8" s="1"/>
      <c r="U8" s="1">
        <v>5</v>
      </c>
      <c r="V8" s="1"/>
      <c r="W8" s="1">
        <v>10</v>
      </c>
    </row>
    <row r="9" spans="1:23" x14ac:dyDescent="0.3">
      <c r="A9" t="s">
        <v>4</v>
      </c>
      <c r="C9" s="1">
        <v>81</v>
      </c>
      <c r="D9" s="1"/>
      <c r="E9" s="1">
        <v>-629</v>
      </c>
      <c r="F9" s="1"/>
      <c r="G9" s="1">
        <v>-45</v>
      </c>
      <c r="H9" s="1"/>
      <c r="I9" s="1">
        <v>-548</v>
      </c>
      <c r="K9" s="1">
        <v>-30</v>
      </c>
      <c r="L9" s="1"/>
      <c r="M9" s="1">
        <v>68</v>
      </c>
      <c r="N9" s="1"/>
      <c r="O9" s="1">
        <v>-126</v>
      </c>
      <c r="P9" s="1"/>
      <c r="Q9" s="1">
        <v>81</v>
      </c>
      <c r="R9" s="1"/>
      <c r="S9" s="1">
        <v>-96</v>
      </c>
      <c r="T9" s="1"/>
      <c r="U9" s="1">
        <v>13</v>
      </c>
      <c r="V9" s="1"/>
      <c r="W9" s="1">
        <v>3</v>
      </c>
    </row>
    <row r="10" spans="1:23" x14ac:dyDescent="0.3">
      <c r="A10" t="s">
        <v>5</v>
      </c>
      <c r="C10" s="1">
        <v>11</v>
      </c>
      <c r="D10" s="1"/>
      <c r="E10" s="1">
        <v>12</v>
      </c>
      <c r="F10" s="1"/>
      <c r="G10" s="1">
        <v>37</v>
      </c>
      <c r="H10" s="1"/>
      <c r="I10" s="1">
        <v>40</v>
      </c>
      <c r="K10" s="1">
        <v>13</v>
      </c>
      <c r="L10" s="1"/>
      <c r="M10" s="1">
        <v>15</v>
      </c>
      <c r="N10" s="1"/>
      <c r="O10" s="1">
        <v>26</v>
      </c>
      <c r="P10" s="1"/>
      <c r="Q10" s="1">
        <v>28</v>
      </c>
      <c r="R10" s="1"/>
      <c r="S10" s="1">
        <v>13</v>
      </c>
      <c r="T10" s="1"/>
      <c r="U10" s="1">
        <v>13</v>
      </c>
      <c r="V10" s="1"/>
      <c r="W10" s="1">
        <v>10</v>
      </c>
    </row>
    <row r="11" spans="1:23" ht="15" thickBot="1" x14ac:dyDescent="0.35">
      <c r="A11" t="s">
        <v>6</v>
      </c>
      <c r="C11" s="14">
        <f>SUM(C4:C10)</f>
        <v>181</v>
      </c>
      <c r="D11" s="1"/>
      <c r="E11" s="14">
        <f>SUM(E4:E10)</f>
        <v>164</v>
      </c>
      <c r="F11" s="1"/>
      <c r="G11" s="14">
        <f>SUM(G4:G10)</f>
        <v>539</v>
      </c>
      <c r="H11" s="1"/>
      <c r="I11" s="14">
        <f>SUM(I4:I10)</f>
        <v>448</v>
      </c>
      <c r="K11" s="14">
        <f>SUM(K4:K10)</f>
        <v>158</v>
      </c>
      <c r="L11" s="1"/>
      <c r="M11" s="14">
        <f>SUM(M4:M10)</f>
        <v>160</v>
      </c>
      <c r="N11" s="1"/>
      <c r="O11" s="14">
        <f>SUM(O4:O10)</f>
        <v>358</v>
      </c>
      <c r="P11" s="1"/>
      <c r="Q11" s="14">
        <f>SUM(Q4:Q10)</f>
        <v>284</v>
      </c>
      <c r="R11" s="1"/>
      <c r="S11" s="14">
        <f>SUM(S4:S10)</f>
        <v>200</v>
      </c>
      <c r="T11" s="1"/>
      <c r="U11" s="14">
        <f>SUM(U4:U10)</f>
        <v>124</v>
      </c>
      <c r="V11" s="1"/>
      <c r="W11" s="14">
        <f>SUM(W4:W10)</f>
        <v>168</v>
      </c>
    </row>
    <row r="12" spans="1:23" ht="15" thickTop="1" x14ac:dyDescent="0.3">
      <c r="C12" s="11"/>
      <c r="D12" s="1"/>
      <c r="E12" s="11"/>
      <c r="F12" s="1"/>
      <c r="G12" s="11"/>
      <c r="H12" s="1"/>
      <c r="I12" s="11"/>
      <c r="K12" s="11"/>
      <c r="L12" s="1"/>
      <c r="M12" s="11"/>
      <c r="N12" s="1"/>
      <c r="O12" s="11"/>
      <c r="P12" s="1"/>
      <c r="Q12" s="11"/>
      <c r="R12" s="1"/>
      <c r="S12" s="11"/>
      <c r="T12" s="1"/>
      <c r="U12" s="11"/>
      <c r="V12" s="1"/>
      <c r="W12" s="11"/>
    </row>
    <row r="13" spans="1:23" x14ac:dyDescent="0.3">
      <c r="C13" s="1"/>
      <c r="D13" s="1"/>
      <c r="E13" s="1"/>
      <c r="F13" s="1"/>
      <c r="G13" s="1"/>
      <c r="H13" s="1"/>
      <c r="I13" s="1"/>
      <c r="K13" s="1"/>
      <c r="L13" s="1"/>
      <c r="M13" s="1"/>
      <c r="N13" s="1"/>
      <c r="O13" s="1"/>
      <c r="P13" s="1"/>
      <c r="Q13" s="1"/>
      <c r="R13" s="1"/>
      <c r="S13" s="1"/>
      <c r="T13" s="1"/>
      <c r="U13" s="1"/>
      <c r="V13" s="1"/>
      <c r="W13" s="1"/>
    </row>
    <row r="14" spans="1:23" x14ac:dyDescent="0.3">
      <c r="A14" t="s">
        <v>54</v>
      </c>
      <c r="C14" s="2">
        <v>105</v>
      </c>
      <c r="D14" s="1"/>
      <c r="E14" s="2">
        <v>101</v>
      </c>
      <c r="F14" s="1"/>
      <c r="G14" s="2">
        <v>225</v>
      </c>
      <c r="H14" s="1"/>
      <c r="I14" s="2">
        <v>145</v>
      </c>
      <c r="K14" s="2">
        <v>-13</v>
      </c>
      <c r="L14" s="1"/>
      <c r="M14" s="2">
        <v>-71</v>
      </c>
      <c r="N14" s="1"/>
      <c r="O14" s="2">
        <v>120</v>
      </c>
      <c r="P14" s="1"/>
      <c r="Q14" s="2">
        <v>44</v>
      </c>
      <c r="R14" s="1"/>
      <c r="S14" s="2">
        <v>133</v>
      </c>
      <c r="T14" s="1"/>
      <c r="U14" s="2">
        <v>115</v>
      </c>
      <c r="V14" s="1"/>
      <c r="W14" s="2">
        <v>-15</v>
      </c>
    </row>
    <row r="15" spans="1:23" x14ac:dyDescent="0.3">
      <c r="A15" t="s">
        <v>7</v>
      </c>
      <c r="C15" s="1">
        <v>56</v>
      </c>
      <c r="D15" s="1"/>
      <c r="E15" s="1">
        <v>64</v>
      </c>
      <c r="F15" s="1"/>
      <c r="G15" s="1">
        <v>251</v>
      </c>
      <c r="H15" s="1"/>
      <c r="I15" s="1">
        <v>244</v>
      </c>
      <c r="K15" s="1">
        <v>151</v>
      </c>
      <c r="L15" s="1"/>
      <c r="M15" s="1">
        <v>132</v>
      </c>
      <c r="N15" s="1"/>
      <c r="O15" s="1">
        <v>195</v>
      </c>
      <c r="P15" s="1"/>
      <c r="Q15" s="1">
        <v>180</v>
      </c>
      <c r="R15" s="1"/>
      <c r="S15" s="1">
        <v>44</v>
      </c>
      <c r="T15" s="1"/>
      <c r="U15" s="1">
        <v>48</v>
      </c>
      <c r="V15" s="1"/>
      <c r="W15" s="1">
        <v>140</v>
      </c>
    </row>
    <row r="16" spans="1:23" x14ac:dyDescent="0.3">
      <c r="A16" t="s">
        <v>8</v>
      </c>
      <c r="C16" s="1">
        <v>5</v>
      </c>
      <c r="D16" s="1"/>
      <c r="E16" s="1">
        <v>3</v>
      </c>
      <c r="F16" s="1"/>
      <c r="G16" s="1">
        <v>16</v>
      </c>
      <c r="H16" s="1"/>
      <c r="I16" s="1">
        <v>13</v>
      </c>
      <c r="K16" s="1">
        <v>6</v>
      </c>
      <c r="L16" s="1"/>
      <c r="M16" s="1">
        <v>5</v>
      </c>
      <c r="N16" s="1"/>
      <c r="O16" s="1">
        <v>11</v>
      </c>
      <c r="P16" s="1"/>
      <c r="Q16" s="1">
        <v>10</v>
      </c>
      <c r="R16" s="1"/>
      <c r="S16" s="1">
        <v>5</v>
      </c>
      <c r="T16" s="1"/>
      <c r="U16" s="1">
        <v>5</v>
      </c>
      <c r="V16" s="1"/>
      <c r="W16" s="1">
        <v>7</v>
      </c>
    </row>
    <row r="17" spans="1:23" x14ac:dyDescent="0.3">
      <c r="A17" t="s">
        <v>9</v>
      </c>
      <c r="C17" s="1">
        <v>7</v>
      </c>
      <c r="D17" s="1"/>
      <c r="E17" s="1">
        <v>-9</v>
      </c>
      <c r="F17" s="1"/>
      <c r="G17" s="1">
        <v>33</v>
      </c>
      <c r="H17" s="1"/>
      <c r="I17" s="1">
        <v>32</v>
      </c>
      <c r="K17" s="1">
        <v>9</v>
      </c>
      <c r="L17" s="1"/>
      <c r="M17" s="1">
        <v>92</v>
      </c>
      <c r="N17" s="1"/>
      <c r="O17" s="1">
        <v>26</v>
      </c>
      <c r="P17" s="1"/>
      <c r="Q17" s="1">
        <v>41</v>
      </c>
      <c r="R17" s="1"/>
      <c r="S17" s="1">
        <v>17</v>
      </c>
      <c r="T17" s="1"/>
      <c r="U17" s="1">
        <v>-51</v>
      </c>
      <c r="V17" s="1"/>
      <c r="W17" s="1">
        <v>63</v>
      </c>
    </row>
    <row r="18" spans="1:23" x14ac:dyDescent="0.3">
      <c r="A18" s="8" t="s">
        <v>41</v>
      </c>
      <c r="C18" s="1">
        <v>8</v>
      </c>
      <c r="D18" s="1"/>
      <c r="E18" s="1">
        <v>5</v>
      </c>
      <c r="F18" s="1"/>
      <c r="G18" s="1">
        <v>14</v>
      </c>
      <c r="H18" s="1"/>
      <c r="I18" s="1">
        <v>14</v>
      </c>
      <c r="K18" s="1">
        <v>5</v>
      </c>
      <c r="L18" s="1"/>
      <c r="M18" s="1">
        <v>2</v>
      </c>
      <c r="N18" s="1"/>
      <c r="O18" s="1">
        <v>6</v>
      </c>
      <c r="P18" s="1"/>
      <c r="Q18" s="1">
        <v>9</v>
      </c>
      <c r="R18" s="1"/>
      <c r="S18" s="1">
        <v>1</v>
      </c>
      <c r="T18" s="1"/>
      <c r="U18" s="1">
        <v>7</v>
      </c>
      <c r="V18" s="1"/>
      <c r="W18" s="1">
        <v>-27</v>
      </c>
    </row>
    <row r="19" spans="1:23" ht="15" thickBot="1" x14ac:dyDescent="0.35">
      <c r="A19" t="s">
        <v>6</v>
      </c>
      <c r="C19" s="14">
        <f>SUM(C14:C18)</f>
        <v>181</v>
      </c>
      <c r="D19" s="1"/>
      <c r="E19" s="14">
        <f>SUM(E14:E18)</f>
        <v>164</v>
      </c>
      <c r="F19" s="1"/>
      <c r="G19" s="14">
        <f>SUM(G14:G18)</f>
        <v>539</v>
      </c>
      <c r="H19" s="1"/>
      <c r="I19" s="14">
        <f>SUM(I14:I18)</f>
        <v>448</v>
      </c>
      <c r="K19" s="14">
        <f>SUM(K14:K18)</f>
        <v>158</v>
      </c>
      <c r="L19" s="1"/>
      <c r="M19" s="14">
        <f>SUM(M14:M18)</f>
        <v>160</v>
      </c>
      <c r="N19" s="1"/>
      <c r="O19" s="14">
        <f>SUM(O14:O18)</f>
        <v>358</v>
      </c>
      <c r="P19" s="1"/>
      <c r="Q19" s="14">
        <f>SUM(Q14:Q18)</f>
        <v>284</v>
      </c>
      <c r="R19" s="1"/>
      <c r="S19" s="14">
        <f>SUM(S14:S18)</f>
        <v>200</v>
      </c>
      <c r="T19" s="1"/>
      <c r="U19" s="14">
        <f>SUM(U14:U18)</f>
        <v>124</v>
      </c>
      <c r="V19" s="1"/>
      <c r="W19" s="14">
        <f>SUM(W14:W18)</f>
        <v>168</v>
      </c>
    </row>
    <row r="20" spans="1:23" ht="15" thickTop="1" x14ac:dyDescent="0.3"/>
    <row r="21" spans="1:23" x14ac:dyDescent="0.3">
      <c r="A21" s="3" t="s">
        <v>11</v>
      </c>
    </row>
    <row r="22" spans="1:23" x14ac:dyDescent="0.3">
      <c r="A22" s="3" t="s">
        <v>31</v>
      </c>
    </row>
    <row r="23" spans="1:23" x14ac:dyDescent="0.3">
      <c r="A23" t="s">
        <v>12</v>
      </c>
      <c r="C23" s="7" t="s">
        <v>36</v>
      </c>
      <c r="D23" s="5"/>
      <c r="E23" s="7" t="s">
        <v>37</v>
      </c>
      <c r="F23" s="5"/>
      <c r="G23" s="7" t="s">
        <v>38</v>
      </c>
      <c r="H23" s="5"/>
      <c r="I23" s="7" t="s">
        <v>39</v>
      </c>
      <c r="K23" s="5" t="s">
        <v>32</v>
      </c>
      <c r="L23" s="5"/>
      <c r="M23" s="5" t="s">
        <v>34</v>
      </c>
      <c r="N23" s="5"/>
      <c r="O23" s="10" t="s">
        <v>50</v>
      </c>
      <c r="P23" s="5"/>
      <c r="Q23" s="10" t="s">
        <v>52</v>
      </c>
      <c r="S23" s="5" t="s">
        <v>33</v>
      </c>
      <c r="T23" s="5"/>
      <c r="U23" s="7" t="s">
        <v>53</v>
      </c>
      <c r="V23" s="5"/>
      <c r="W23" s="7" t="s">
        <v>51</v>
      </c>
    </row>
    <row r="24" spans="1:23" x14ac:dyDescent="0.3">
      <c r="A24" t="s">
        <v>43</v>
      </c>
      <c r="C24" s="2">
        <v>-133</v>
      </c>
      <c r="D24" s="1"/>
      <c r="E24" s="2">
        <v>546</v>
      </c>
      <c r="F24" s="2"/>
      <c r="G24" s="2">
        <v>-128</v>
      </c>
      <c r="H24" s="2"/>
      <c r="I24" s="2">
        <v>356</v>
      </c>
      <c r="K24" s="2">
        <v>-48</v>
      </c>
      <c r="L24" s="2"/>
      <c r="M24" s="2">
        <v>-140</v>
      </c>
      <c r="N24" s="2"/>
      <c r="O24" s="2">
        <v>5</v>
      </c>
      <c r="P24" s="2"/>
      <c r="Q24" s="2">
        <v>-190</v>
      </c>
      <c r="R24" s="2"/>
      <c r="S24" s="2">
        <v>53</v>
      </c>
      <c r="T24" s="2"/>
      <c r="U24" s="2">
        <v>-50</v>
      </c>
      <c r="V24" s="2"/>
      <c r="W24" s="2">
        <v>-77</v>
      </c>
    </row>
    <row r="25" spans="1:23" x14ac:dyDescent="0.3">
      <c r="A25" t="s">
        <v>13</v>
      </c>
      <c r="K25" s="1"/>
    </row>
    <row r="26" spans="1:23" x14ac:dyDescent="0.3">
      <c r="A26" t="s">
        <v>46</v>
      </c>
      <c r="C26" s="1">
        <v>72</v>
      </c>
      <c r="D26" s="1"/>
      <c r="E26" s="1">
        <v>25</v>
      </c>
      <c r="F26" s="1"/>
      <c r="G26" s="1">
        <v>-38</v>
      </c>
      <c r="H26" s="1"/>
      <c r="I26" s="1">
        <v>243</v>
      </c>
      <c r="K26" s="1">
        <v>-35</v>
      </c>
      <c r="L26" s="1"/>
      <c r="M26" s="1">
        <v>137</v>
      </c>
      <c r="N26" s="1"/>
      <c r="O26" s="1">
        <v>-110</v>
      </c>
      <c r="P26" s="1"/>
      <c r="Q26" s="1">
        <v>218</v>
      </c>
      <c r="R26" s="1"/>
      <c r="S26" s="1">
        <v>-75</v>
      </c>
      <c r="T26" s="1"/>
      <c r="U26" s="1">
        <v>81</v>
      </c>
      <c r="V26" s="1"/>
      <c r="W26" s="1">
        <v>40</v>
      </c>
    </row>
    <row r="27" spans="1:23" x14ac:dyDescent="0.3">
      <c r="A27" t="s">
        <v>14</v>
      </c>
      <c r="C27" s="1">
        <v>1</v>
      </c>
      <c r="D27" s="1"/>
      <c r="E27" s="1">
        <v>1</v>
      </c>
      <c r="F27" s="1"/>
      <c r="G27" s="1">
        <v>4</v>
      </c>
      <c r="H27" s="1"/>
      <c r="I27" s="1">
        <v>19</v>
      </c>
      <c r="K27" s="1">
        <v>0</v>
      </c>
      <c r="L27" s="1"/>
      <c r="M27" s="1">
        <v>4</v>
      </c>
      <c r="N27" s="1"/>
      <c r="O27" s="1">
        <v>3</v>
      </c>
      <c r="P27" s="1"/>
      <c r="Q27" s="1">
        <v>18</v>
      </c>
      <c r="R27" s="1"/>
      <c r="S27" s="1">
        <v>3</v>
      </c>
      <c r="T27" s="1"/>
      <c r="U27" s="1">
        <v>14</v>
      </c>
      <c r="V27" s="1"/>
      <c r="W27" s="1">
        <v>1</v>
      </c>
    </row>
    <row r="28" spans="1:23" x14ac:dyDescent="0.3">
      <c r="A28" t="s">
        <v>55</v>
      </c>
      <c r="C28" s="1">
        <v>0</v>
      </c>
      <c r="D28" s="1"/>
      <c r="E28" s="1">
        <v>0</v>
      </c>
      <c r="F28" s="1"/>
      <c r="G28" s="1">
        <v>-21</v>
      </c>
      <c r="H28" s="1"/>
      <c r="I28" s="1">
        <v>-31</v>
      </c>
      <c r="K28" s="1">
        <v>0</v>
      </c>
      <c r="L28" s="1"/>
      <c r="M28" s="1">
        <v>-31</v>
      </c>
      <c r="N28" s="1"/>
      <c r="O28" s="1">
        <v>-21</v>
      </c>
      <c r="P28" s="1"/>
      <c r="Q28" s="1">
        <v>-31</v>
      </c>
      <c r="R28" s="1"/>
      <c r="S28" s="1">
        <v>-21</v>
      </c>
      <c r="T28" s="1"/>
      <c r="U28" s="1">
        <v>0</v>
      </c>
      <c r="V28" s="1"/>
      <c r="W28" s="1">
        <v>1</v>
      </c>
    </row>
    <row r="29" spans="1:23" x14ac:dyDescent="0.3">
      <c r="A29" t="s">
        <v>15</v>
      </c>
      <c r="C29" s="1">
        <v>0</v>
      </c>
      <c r="D29" s="1"/>
      <c r="E29" s="1">
        <v>-660</v>
      </c>
      <c r="F29" s="1"/>
      <c r="G29" s="1">
        <v>-4</v>
      </c>
      <c r="H29" s="1"/>
      <c r="I29" s="1">
        <v>-793</v>
      </c>
      <c r="K29" s="1">
        <v>0</v>
      </c>
      <c r="L29" s="1"/>
      <c r="M29" s="1">
        <v>-44</v>
      </c>
      <c r="N29" s="1"/>
      <c r="O29" s="1">
        <v>-4</v>
      </c>
      <c r="P29" s="1"/>
      <c r="Q29" s="1">
        <v>-133</v>
      </c>
      <c r="R29" s="1"/>
      <c r="S29" s="1">
        <v>-4</v>
      </c>
      <c r="T29" s="1"/>
      <c r="U29" s="1">
        <v>-89</v>
      </c>
      <c r="V29" s="1"/>
      <c r="W29" s="1">
        <v>-12</v>
      </c>
    </row>
    <row r="30" spans="1:23" x14ac:dyDescent="0.3">
      <c r="A30" s="8" t="s">
        <v>44</v>
      </c>
      <c r="C30" s="1">
        <v>8</v>
      </c>
      <c r="D30" s="1"/>
      <c r="E30" s="1">
        <v>5</v>
      </c>
      <c r="F30" s="1"/>
      <c r="G30" s="1">
        <v>14</v>
      </c>
      <c r="H30" s="1"/>
      <c r="I30" s="1">
        <v>14</v>
      </c>
      <c r="K30" s="1">
        <v>5</v>
      </c>
      <c r="L30" s="1"/>
      <c r="M30" s="1">
        <v>2</v>
      </c>
      <c r="N30" s="1"/>
      <c r="O30" s="1">
        <v>6</v>
      </c>
      <c r="P30" s="1"/>
      <c r="Q30" s="1">
        <v>9</v>
      </c>
      <c r="R30" s="1"/>
      <c r="S30" s="1">
        <v>1</v>
      </c>
      <c r="T30" s="1"/>
      <c r="U30" s="1">
        <v>7</v>
      </c>
      <c r="V30" s="1"/>
      <c r="W30" s="1">
        <v>-27</v>
      </c>
    </row>
    <row r="31" spans="1:23" x14ac:dyDescent="0.3">
      <c r="A31" t="s">
        <v>47</v>
      </c>
      <c r="C31" s="9">
        <f>SUM(C26:C30)</f>
        <v>81</v>
      </c>
      <c r="D31" s="1"/>
      <c r="E31" s="9">
        <f>SUM(E26:E30)</f>
        <v>-629</v>
      </c>
      <c r="F31" s="1"/>
      <c r="G31" s="9">
        <f>SUM(G26:G30)</f>
        <v>-45</v>
      </c>
      <c r="H31" s="1"/>
      <c r="I31" s="9">
        <f>SUM(I26:I30)</f>
        <v>-548</v>
      </c>
      <c r="K31" s="9">
        <f>SUM(K26:K30)</f>
        <v>-30</v>
      </c>
      <c r="L31" s="1"/>
      <c r="M31" s="9">
        <f>SUM(M26:M30)</f>
        <v>68</v>
      </c>
      <c r="N31" s="1"/>
      <c r="O31" s="9">
        <f>SUM(O26:O30)</f>
        <v>-126</v>
      </c>
      <c r="P31" s="1"/>
      <c r="Q31" s="9">
        <f>SUM(Q26:Q30)</f>
        <v>81</v>
      </c>
      <c r="R31" s="1"/>
      <c r="S31" s="9">
        <f>SUM(S26:S30)</f>
        <v>-96</v>
      </c>
      <c r="T31" s="1"/>
      <c r="U31" s="9">
        <f>SUM(U26:U30)</f>
        <v>13</v>
      </c>
      <c r="V31" s="1"/>
      <c r="W31" s="9">
        <f>SUM(W26:W30)</f>
        <v>3</v>
      </c>
    </row>
    <row r="32" spans="1:23" x14ac:dyDescent="0.3">
      <c r="A32" s="8" t="s">
        <v>45</v>
      </c>
      <c r="C32" s="12">
        <v>0</v>
      </c>
      <c r="D32" s="1"/>
      <c r="E32" s="12">
        <v>12</v>
      </c>
      <c r="F32" s="1"/>
      <c r="G32" s="12">
        <v>0</v>
      </c>
      <c r="H32" s="1"/>
      <c r="I32" s="12">
        <v>12</v>
      </c>
      <c r="K32" s="12">
        <v>0</v>
      </c>
      <c r="L32" s="1"/>
      <c r="M32" s="12">
        <v>0</v>
      </c>
      <c r="N32" s="1"/>
      <c r="O32" s="12">
        <v>0</v>
      </c>
      <c r="P32" s="1"/>
      <c r="Q32" s="12">
        <v>0</v>
      </c>
      <c r="R32" s="1"/>
      <c r="S32" s="12">
        <v>0</v>
      </c>
      <c r="T32" s="1"/>
      <c r="U32" s="12">
        <v>0</v>
      </c>
      <c r="V32" s="1"/>
      <c r="W32" s="12">
        <v>0</v>
      </c>
    </row>
    <row r="33" spans="1:23" x14ac:dyDescent="0.3">
      <c r="A33" t="s">
        <v>16</v>
      </c>
      <c r="C33" s="1">
        <v>0</v>
      </c>
      <c r="D33" s="1"/>
      <c r="E33" s="1">
        <v>0</v>
      </c>
      <c r="F33" s="1"/>
      <c r="G33" s="1">
        <v>0</v>
      </c>
      <c r="H33" s="1"/>
      <c r="I33" s="1">
        <v>-63</v>
      </c>
      <c r="K33" s="1">
        <v>0</v>
      </c>
      <c r="L33" s="1"/>
      <c r="M33" s="1">
        <v>0</v>
      </c>
      <c r="N33" s="1"/>
      <c r="O33" s="1">
        <v>0</v>
      </c>
      <c r="P33" s="1"/>
      <c r="Q33" s="1">
        <v>-63</v>
      </c>
      <c r="R33" s="1"/>
      <c r="S33" s="1">
        <v>0</v>
      </c>
      <c r="T33" s="1"/>
      <c r="U33" s="1">
        <v>-63</v>
      </c>
      <c r="V33" s="1"/>
      <c r="W33" s="1">
        <v>0</v>
      </c>
    </row>
    <row r="34" spans="1:23" x14ac:dyDescent="0.3">
      <c r="A34" t="s">
        <v>17</v>
      </c>
      <c r="C34" s="9">
        <f>SUM(C31:C33)</f>
        <v>81</v>
      </c>
      <c r="D34" s="1"/>
      <c r="E34" s="9">
        <f>SUM(E31:E33)</f>
        <v>-617</v>
      </c>
      <c r="F34" s="1"/>
      <c r="G34" s="9">
        <f>SUM(G31:G33)</f>
        <v>-45</v>
      </c>
      <c r="H34" s="1"/>
      <c r="I34" s="9">
        <f>SUM(I31:I33)</f>
        <v>-599</v>
      </c>
      <c r="K34" s="9">
        <f>SUM(K31:K33)</f>
        <v>-30</v>
      </c>
      <c r="L34" s="1"/>
      <c r="M34" s="9">
        <f>SUM(M31:M33)</f>
        <v>68</v>
      </c>
      <c r="N34" s="1"/>
      <c r="O34" s="9">
        <f>SUM(O31:O33)</f>
        <v>-126</v>
      </c>
      <c r="P34" s="1"/>
      <c r="Q34" s="9">
        <f>SUM(Q31:Q33)</f>
        <v>18</v>
      </c>
      <c r="R34" s="1"/>
      <c r="S34" s="9">
        <f>SUM(S31:S33)</f>
        <v>-96</v>
      </c>
      <c r="T34" s="1"/>
      <c r="U34" s="9">
        <f>SUM(U31:U33)</f>
        <v>-50</v>
      </c>
      <c r="V34" s="1"/>
      <c r="W34" s="9">
        <f>SUM(W31:W33)</f>
        <v>3</v>
      </c>
    </row>
    <row r="35" spans="1:23" ht="15" thickBot="1" x14ac:dyDescent="0.35">
      <c r="A35" t="s">
        <v>18</v>
      </c>
      <c r="C35" s="13">
        <f>SUM(C24,C34)</f>
        <v>-52</v>
      </c>
      <c r="E35" s="13">
        <f>SUM(E24,E34)</f>
        <v>-71</v>
      </c>
      <c r="G35" s="13">
        <f>SUM(G24,G34)</f>
        <v>-173</v>
      </c>
      <c r="I35" s="13">
        <f>SUM(I24,I34)</f>
        <v>-243</v>
      </c>
      <c r="K35" s="13">
        <f>SUM(K24,K34)</f>
        <v>-78</v>
      </c>
      <c r="M35" s="13">
        <f>SUM(M24,M34)</f>
        <v>-72</v>
      </c>
      <c r="O35" s="13">
        <f>SUM(O24,O34)</f>
        <v>-121</v>
      </c>
      <c r="Q35" s="13">
        <f>SUM(Q24,Q34)</f>
        <v>-172</v>
      </c>
      <c r="S35" s="13">
        <f>SUM(S24,S34)</f>
        <v>-43</v>
      </c>
      <c r="U35" s="13">
        <f>SUM(U24,U34)</f>
        <v>-100</v>
      </c>
      <c r="W35" s="13">
        <f>SUM(W24,W34)</f>
        <v>-74</v>
      </c>
    </row>
    <row r="36" spans="1:23" ht="15" thickTop="1" x14ac:dyDescent="0.3">
      <c r="G36" s="2"/>
      <c r="I36" s="2"/>
      <c r="K36" s="2"/>
      <c r="M36" s="2"/>
      <c r="O36" s="2"/>
      <c r="Q36" s="2"/>
      <c r="S36" s="2"/>
      <c r="U36" s="2"/>
      <c r="W36" s="2"/>
    </row>
    <row r="37" spans="1:23" x14ac:dyDescent="0.3">
      <c r="A37" t="s">
        <v>48</v>
      </c>
      <c r="C37" s="6">
        <v>-3.11</v>
      </c>
      <c r="D37" s="6"/>
      <c r="E37" s="6">
        <v>13.04</v>
      </c>
      <c r="F37" s="6"/>
      <c r="G37" s="6">
        <v>-3.01</v>
      </c>
      <c r="H37" s="6"/>
      <c r="I37" s="6">
        <v>8.7899999999999991</v>
      </c>
      <c r="K37" s="6">
        <v>-1.1299999999999999</v>
      </c>
      <c r="L37" s="6"/>
      <c r="M37" s="6">
        <v>-3.51</v>
      </c>
      <c r="N37" s="6"/>
      <c r="O37" s="6">
        <v>0.12</v>
      </c>
      <c r="P37" s="6"/>
      <c r="Q37" s="6">
        <v>-4.8499999999999996</v>
      </c>
      <c r="R37" s="6"/>
      <c r="S37" s="6">
        <v>1.22</v>
      </c>
      <c r="T37" s="6"/>
      <c r="U37" s="6">
        <v>-1.3</v>
      </c>
      <c r="V37" s="6"/>
      <c r="W37" s="6">
        <v>-1.83</v>
      </c>
    </row>
    <row r="38" spans="1:23" x14ac:dyDescent="0.3">
      <c r="A38" t="s">
        <v>19</v>
      </c>
      <c r="C38" s="6">
        <v>-1.22</v>
      </c>
      <c r="D38" s="6"/>
      <c r="E38" s="6">
        <v>-1.74</v>
      </c>
      <c r="F38" s="6"/>
      <c r="G38" s="6">
        <v>-4.07</v>
      </c>
      <c r="H38" s="6"/>
      <c r="I38" s="6">
        <v>-6.12</v>
      </c>
      <c r="K38" s="6">
        <v>-1.83</v>
      </c>
      <c r="L38" s="6"/>
      <c r="M38" s="6">
        <v>-1.8</v>
      </c>
      <c r="N38" s="6"/>
      <c r="O38" s="6">
        <v>-2.85</v>
      </c>
      <c r="P38" s="6"/>
      <c r="Q38" s="6">
        <v>-4.3899999999999997</v>
      </c>
      <c r="R38" s="6"/>
      <c r="S38" s="6">
        <v>-1.02</v>
      </c>
      <c r="T38" s="6"/>
      <c r="U38" s="6">
        <v>-2.6</v>
      </c>
      <c r="V38" s="6"/>
      <c r="W38" s="6">
        <v>-1.76</v>
      </c>
    </row>
    <row r="39" spans="1:23" x14ac:dyDescent="0.3">
      <c r="A39" s="15" t="s">
        <v>20</v>
      </c>
    </row>
    <row r="42" spans="1:23" x14ac:dyDescent="0.3">
      <c r="A42" s="3" t="s">
        <v>21</v>
      </c>
      <c r="G42" s="4"/>
      <c r="I42" s="4"/>
      <c r="K42" s="4"/>
      <c r="M42" s="4"/>
      <c r="O42" s="4"/>
      <c r="Q42" s="4"/>
      <c r="S42" s="4"/>
      <c r="W42" s="4"/>
    </row>
    <row r="43" spans="1:23" x14ac:dyDescent="0.3">
      <c r="A43" s="3" t="s">
        <v>30</v>
      </c>
    </row>
    <row r="44" spans="1:23" x14ac:dyDescent="0.3">
      <c r="A44" t="s">
        <v>0</v>
      </c>
      <c r="C44" s="7" t="s">
        <v>36</v>
      </c>
      <c r="D44" s="5"/>
      <c r="E44" s="7" t="s">
        <v>37</v>
      </c>
      <c r="F44" s="5"/>
      <c r="G44" s="7" t="s">
        <v>38</v>
      </c>
      <c r="H44" s="5"/>
      <c r="I44" s="7" t="s">
        <v>39</v>
      </c>
      <c r="K44" s="5" t="s">
        <v>32</v>
      </c>
      <c r="L44" s="5"/>
      <c r="M44" s="5" t="s">
        <v>34</v>
      </c>
      <c r="N44" s="5"/>
      <c r="O44" s="10" t="s">
        <v>50</v>
      </c>
      <c r="P44" s="5"/>
      <c r="Q44" s="10" t="s">
        <v>52</v>
      </c>
      <c r="S44" s="5" t="s">
        <v>33</v>
      </c>
      <c r="T44" s="5"/>
      <c r="U44" s="7" t="s">
        <v>53</v>
      </c>
      <c r="V44" s="5"/>
      <c r="W44" s="7" t="s">
        <v>51</v>
      </c>
    </row>
    <row r="46" spans="1:23" x14ac:dyDescent="0.3">
      <c r="A46" t="s">
        <v>26</v>
      </c>
      <c r="C46" s="2">
        <v>63</v>
      </c>
      <c r="E46" s="2">
        <v>58</v>
      </c>
      <c r="G46" s="2">
        <v>191</v>
      </c>
      <c r="I46" s="2">
        <v>186</v>
      </c>
      <c r="K46" s="2">
        <v>61</v>
      </c>
      <c r="M46" s="2">
        <v>61</v>
      </c>
      <c r="O46" s="2">
        <v>128</v>
      </c>
      <c r="Q46" s="2">
        <v>128</v>
      </c>
      <c r="S46" s="2">
        <v>67</v>
      </c>
      <c r="U46" s="2">
        <v>67</v>
      </c>
      <c r="W46" s="2">
        <v>62</v>
      </c>
    </row>
    <row r="47" spans="1:23" x14ac:dyDescent="0.3">
      <c r="A47" t="s">
        <v>27</v>
      </c>
      <c r="C47" s="1">
        <v>-1</v>
      </c>
      <c r="D47" s="1"/>
      <c r="E47" s="1">
        <v>-1</v>
      </c>
      <c r="F47" s="1"/>
      <c r="G47" s="1">
        <v>-4</v>
      </c>
      <c r="H47" s="1"/>
      <c r="I47" s="1">
        <v>-19</v>
      </c>
      <c r="K47" s="1">
        <v>0</v>
      </c>
      <c r="L47" s="1"/>
      <c r="M47" s="1">
        <v>-4</v>
      </c>
      <c r="N47" s="1"/>
      <c r="O47" s="1">
        <v>-3</v>
      </c>
      <c r="P47" s="1"/>
      <c r="Q47" s="1">
        <v>-18</v>
      </c>
      <c r="R47" s="1"/>
      <c r="S47" s="1">
        <v>-3</v>
      </c>
      <c r="T47" s="1"/>
      <c r="U47" s="1">
        <v>-14</v>
      </c>
      <c r="V47" s="1"/>
      <c r="W47" s="1">
        <v>-1</v>
      </c>
    </row>
    <row r="48" spans="1:23" ht="15" thickBot="1" x14ac:dyDescent="0.35">
      <c r="A48" t="s">
        <v>28</v>
      </c>
      <c r="C48" s="14">
        <f>SUM(C46:C47)</f>
        <v>62</v>
      </c>
      <c r="E48" s="14">
        <f>SUM(E46:E47)</f>
        <v>57</v>
      </c>
      <c r="G48" s="14">
        <f>SUM(G46:G47)</f>
        <v>187</v>
      </c>
      <c r="I48" s="14">
        <f>SUM(I46:I47)</f>
        <v>167</v>
      </c>
      <c r="K48" s="14">
        <f>SUM(K46:K47)</f>
        <v>61</v>
      </c>
      <c r="M48" s="14">
        <f>SUM(M46:M47)</f>
        <v>57</v>
      </c>
      <c r="O48" s="14">
        <f>SUM(O46:O47)</f>
        <v>125</v>
      </c>
      <c r="Q48" s="14">
        <f>SUM(Q46:Q47)</f>
        <v>110</v>
      </c>
      <c r="S48" s="14">
        <f>SUM(S46:S47)</f>
        <v>64</v>
      </c>
      <c r="U48" s="14">
        <f>SUM(U46:U47)</f>
        <v>53</v>
      </c>
      <c r="W48" s="14">
        <f>SUM(W46:W47)</f>
        <v>61</v>
      </c>
    </row>
    <row r="49" spans="1:23" ht="15" thickTop="1" x14ac:dyDescent="0.3"/>
    <row r="50" spans="1:23" x14ac:dyDescent="0.3">
      <c r="A50" s="3" t="s">
        <v>25</v>
      </c>
      <c r="G50" s="4"/>
      <c r="I50" s="4"/>
      <c r="K50" s="4"/>
      <c r="M50" s="4"/>
      <c r="O50" s="4"/>
      <c r="Q50" s="4"/>
      <c r="S50" s="4"/>
      <c r="W50" s="4"/>
    </row>
    <row r="51" spans="1:23" x14ac:dyDescent="0.3">
      <c r="A51" s="3" t="s">
        <v>29</v>
      </c>
    </row>
    <row r="52" spans="1:23" x14ac:dyDescent="0.3">
      <c r="A52" t="s">
        <v>0</v>
      </c>
      <c r="C52" s="7" t="s">
        <v>36</v>
      </c>
      <c r="D52" s="5"/>
      <c r="E52" s="7" t="s">
        <v>37</v>
      </c>
      <c r="F52" s="5"/>
      <c r="G52" s="7" t="s">
        <v>38</v>
      </c>
      <c r="H52" s="5"/>
      <c r="I52" s="7" t="s">
        <v>39</v>
      </c>
      <c r="K52" s="5" t="s">
        <v>32</v>
      </c>
      <c r="L52" s="5"/>
      <c r="M52" s="5" t="s">
        <v>34</v>
      </c>
      <c r="N52" s="5"/>
      <c r="O52" s="10" t="s">
        <v>50</v>
      </c>
      <c r="P52" s="5"/>
      <c r="Q52" s="10" t="s">
        <v>52</v>
      </c>
      <c r="S52" s="5" t="s">
        <v>33</v>
      </c>
      <c r="T52" s="5"/>
      <c r="U52" s="7" t="s">
        <v>53</v>
      </c>
      <c r="V52" s="5"/>
      <c r="W52" s="7" t="s">
        <v>51</v>
      </c>
    </row>
    <row r="54" spans="1:23" x14ac:dyDescent="0.3">
      <c r="A54" s="8" t="s">
        <v>49</v>
      </c>
      <c r="C54" s="2">
        <v>105</v>
      </c>
      <c r="D54" s="2"/>
      <c r="E54" s="2">
        <v>101</v>
      </c>
      <c r="F54" s="2"/>
      <c r="G54" s="2">
        <v>225</v>
      </c>
      <c r="H54" s="2"/>
      <c r="I54" s="2">
        <v>145</v>
      </c>
      <c r="K54" s="2">
        <v>-13</v>
      </c>
      <c r="L54" s="2"/>
      <c r="M54" s="2">
        <v>-71</v>
      </c>
      <c r="N54" s="2"/>
      <c r="O54" s="2">
        <v>120</v>
      </c>
      <c r="P54" s="2"/>
      <c r="Q54" s="2">
        <v>44</v>
      </c>
      <c r="R54" s="2"/>
      <c r="S54" s="2">
        <v>133</v>
      </c>
      <c r="T54" s="2"/>
      <c r="U54" s="2">
        <v>115</v>
      </c>
      <c r="V54" s="2"/>
      <c r="W54" s="2">
        <v>-15</v>
      </c>
    </row>
    <row r="55" spans="1:23" x14ac:dyDescent="0.3">
      <c r="A55" t="s">
        <v>22</v>
      </c>
      <c r="C55" s="1">
        <v>-100</v>
      </c>
      <c r="D55" s="1"/>
      <c r="E55" s="1">
        <v>-19</v>
      </c>
      <c r="F55" s="1"/>
      <c r="G55" s="1">
        <v>-232</v>
      </c>
      <c r="H55" s="1"/>
      <c r="I55" s="1">
        <v>-45</v>
      </c>
      <c r="K55" s="1">
        <v>-82</v>
      </c>
      <c r="L55" s="1"/>
      <c r="M55" s="1">
        <v>-5</v>
      </c>
      <c r="N55" s="1"/>
      <c r="O55" s="1">
        <v>-132</v>
      </c>
      <c r="P55" s="1"/>
      <c r="Q55" s="1">
        <v>-26</v>
      </c>
      <c r="R55" s="1"/>
      <c r="S55" s="1">
        <v>-50</v>
      </c>
      <c r="T55" s="1"/>
      <c r="U55" s="1">
        <v>-21</v>
      </c>
      <c r="V55" s="1"/>
      <c r="W55" s="1">
        <v>-31</v>
      </c>
    </row>
    <row r="56" spans="1:23" x14ac:dyDescent="0.3">
      <c r="A56" t="s">
        <v>23</v>
      </c>
      <c r="C56" s="1">
        <v>0</v>
      </c>
      <c r="D56" s="1"/>
      <c r="E56" s="1">
        <v>6</v>
      </c>
      <c r="F56" s="1"/>
      <c r="G56" s="1">
        <v>26</v>
      </c>
      <c r="H56" s="1"/>
      <c r="I56" s="1">
        <v>-5</v>
      </c>
      <c r="K56" s="1">
        <v>9</v>
      </c>
      <c r="L56" s="1"/>
      <c r="M56" s="1">
        <v>-4</v>
      </c>
      <c r="N56" s="1"/>
      <c r="O56" s="1">
        <v>26</v>
      </c>
      <c r="P56" s="1"/>
      <c r="Q56" s="1">
        <v>-11</v>
      </c>
      <c r="R56" s="1"/>
      <c r="S56" s="1">
        <v>17</v>
      </c>
      <c r="T56" s="1"/>
      <c r="U56" s="1">
        <v>-7</v>
      </c>
      <c r="V56" s="1"/>
      <c r="W56" s="1">
        <v>-1</v>
      </c>
    </row>
    <row r="57" spans="1:23" ht="15" thickBot="1" x14ac:dyDescent="0.35">
      <c r="A57" t="s">
        <v>24</v>
      </c>
      <c r="C57" s="14">
        <f>SUM(C54:C56)</f>
        <v>5</v>
      </c>
      <c r="E57" s="14">
        <f>SUM(E54:E56)</f>
        <v>88</v>
      </c>
      <c r="G57" s="14">
        <f>SUM(G54:G56)</f>
        <v>19</v>
      </c>
      <c r="I57" s="14">
        <f>SUM(I54:I56)</f>
        <v>95</v>
      </c>
      <c r="K57" s="14">
        <f>SUM(K54:K56)</f>
        <v>-86</v>
      </c>
      <c r="M57" s="14">
        <f>SUM(M54:M56)</f>
        <v>-80</v>
      </c>
      <c r="O57" s="14">
        <f>SUM(O54:O56)</f>
        <v>14</v>
      </c>
      <c r="Q57" s="14">
        <f>SUM(Q54:Q56)</f>
        <v>7</v>
      </c>
      <c r="S57" s="14">
        <f>SUM(S54:S56)</f>
        <v>100</v>
      </c>
      <c r="U57" s="14">
        <f>SUM(U54:U56)</f>
        <v>87</v>
      </c>
      <c r="W57" s="14">
        <f>SUM(W54:W56)</f>
        <v>-47</v>
      </c>
    </row>
    <row r="58" spans="1:23" ht="15" thickTop="1" x14ac:dyDescent="0.3"/>
  </sheetData>
  <pageMargins left="0.7" right="0.7" top="0.75" bottom="0.7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Non-GAAP Measures</vt:lpstr>
      <vt:lpstr>Format 2</vt:lpstr>
      <vt:lpstr>'Non-GAAP Measures'!Print_Area</vt:lpstr>
      <vt:lpstr>'Non-GAAP Measures'!Print_Titles</vt:lpstr>
    </vt:vector>
  </TitlesOfParts>
  <Company>OXY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Meeker, Max M</dc:creator>
  <cp:lastModifiedBy>Dale, Larry</cp:lastModifiedBy>
  <cp:lastPrinted>2019-08-01T17:48:26Z</cp:lastPrinted>
  <dcterms:created xsi:type="dcterms:W3CDTF">2017-05-01T22:00:20Z</dcterms:created>
  <dcterms:modified xsi:type="dcterms:W3CDTF">2024-02-17T01:29:15Z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